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751" activeTab="1"/>
  </bookViews>
  <sheets>
    <sheet name="1.1 ÖSSZEFÜGGÉSEK" sheetId="1" r:id="rId1"/>
    <sheet name="1.2.sz.mell.össz." sheetId="2" r:id="rId2"/>
    <sheet name="1.3.sz.mell.köt." sheetId="3" r:id="rId3"/>
    <sheet name="1.4.sz.mell.önként." sheetId="4" r:id="rId4"/>
    <sheet name="2.1.sz.mell.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.9.1. önk.összesen" sheetId="14" r:id="rId14"/>
    <sheet name="9.1.1.önk.kötelező" sheetId="15" r:id="rId15"/>
    <sheet name="9.1.2. sz. mell .önk. önként" sheetId="16" r:id="rId16"/>
    <sheet name="9.2. sz. mell.konyha.össz." sheetId="17" r:id="rId17"/>
    <sheet name="9.2.1. sz. mell.konyha köt." sheetId="18" r:id="rId18"/>
    <sheet name="10.sz.mell" sheetId="19" r:id="rId19"/>
    <sheet name="1. sz tájékoztató t." sheetId="20" r:id="rId20"/>
    <sheet name="2. sz tájékoztató t" sheetId="21" r:id="rId21"/>
    <sheet name="3. sz tájékoztató t." sheetId="22" r:id="rId22"/>
    <sheet name="4.sz tájékoztató t." sheetId="23" r:id="rId23"/>
    <sheet name="5.sz tájékoztató t." sheetId="24" r:id="rId24"/>
    <sheet name="6.sz tájékoztató t." sheetId="25" r:id="rId25"/>
    <sheet name="7. sz tájékoztató t." sheetId="26" r:id="rId26"/>
    <sheet name="Munka1" sheetId="27" r:id="rId27"/>
  </sheets>
  <definedNames>
    <definedName name="_xlnm.Print_Titles" localSheetId="13">'.9.1. önk.összesen'!$1:$6</definedName>
    <definedName name="_xlnm.Print_Titles" localSheetId="14">'9.1.1.önk.kötelező'!$1:$6</definedName>
    <definedName name="_xlnm.Print_Titles" localSheetId="15">'9.1.2. sz. mell .önk. önként'!$1:$6</definedName>
    <definedName name="_xlnm.Print_Titles" localSheetId="16">'9.2. sz. mell.konyha.össz.'!$1:$6</definedName>
    <definedName name="_xlnm.Print_Titles" localSheetId="17">'9.2.1. sz. mell.konyha köt.'!$1:$6</definedName>
    <definedName name="_xlnm.Print_Area" localSheetId="19">'1. sz tájékoztató t.'!$A$1:$E$147</definedName>
    <definedName name="_xlnm.Print_Area" localSheetId="1">'1.2.sz.mell.össz.'!$A$1:$C$159</definedName>
    <definedName name="_xlnm.Print_Area" localSheetId="2">'1.3.sz.mell.köt.'!$A$1:$C$159</definedName>
    <definedName name="_xlnm.Print_Area" localSheetId="25">'7. sz tájékoztató t.'!$A$1:$E$37</definedName>
  </definedNames>
  <calcPr fullCalcOnLoad="1"/>
</workbook>
</file>

<file path=xl/sharedStrings.xml><?xml version="1.0" encoding="utf-8"?>
<sst xmlns="http://schemas.openxmlformats.org/spreadsheetml/2006/main" count="3033" uniqueCount="594">
  <si>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</si>
  <si>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</si>
  <si>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</si>
  <si>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</si>
  <si>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</si>
  <si>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</si>
  <si>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</si>
  <si>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</si>
  <si>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</si>
  <si>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</si>
  <si>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</si>
  <si>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</si>
  <si>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</si>
  <si>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</si>
  <si>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</si>
  <si>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</si>
  <si>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</si>
  <si>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</si>
  <si>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</si>
  <si>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</si>
  <si>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</si>
  <si>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</si>
  <si>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</si>
  <si>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</si>
  <si>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</si>
  <si>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</si>
  <si>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</si>
  <si>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</si>
  <si>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</si>
  <si>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</si>
  <si>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</si>
  <si>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</si>
  <si>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</si>
  <si>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</si>
  <si>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</si>
  <si>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</si>
  <si>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</si>
  <si>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</si>
  <si>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</si>
  <si>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</si>
  <si>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</si>
  <si>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</si>
  <si>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</si>
  <si>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</si>
  <si>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</si>
  <si>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</si>
  <si>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</si>
  <si>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</si>
  <si>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</si>
  <si>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</si>
  <si>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</si>
  <si>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</si>
  <si>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</si>
  <si>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</si>
  <si>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</si>
  <si>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</si>
  <si>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</si>
  <si>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</si>
  <si>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</si>
  <si>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</si>
  <si>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</si>
  <si>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</si>
  <si>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</si>
  <si>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</si>
  <si>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</si>
  <si>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</si>
  <si>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</si>
  <si>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</si>
  <si>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</si>
  <si>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</si>
  <si>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</si>
  <si>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</si>
  <si>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</si>
  <si>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</si>
  <si>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</si>
  <si>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</si>
  <si>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</si>
  <si>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</si>
  <si>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</si>
  <si>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</si>
  <si>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</si>
  <si>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</si>
  <si>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</si>
  <si>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</si>
  <si>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</si>
  <si>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</si>
  <si>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</si>
  <si>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</si>
  <si>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</si>
  <si>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</si>
  <si>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</si>
  <si>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</si>
  <si>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</si>
  <si>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</si>
  <si>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</si>
  <si>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</si>
  <si>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</si>
  <si>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</si>
  <si>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</si>
  <si>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</si>
  <si>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</si>
  <si>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</si>
  <si>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</si>
  <si>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</si>
  <si>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</si>
  <si>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</si>
  <si>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</si>
  <si>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</si>
  <si>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</si>
  <si>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</si>
  <si>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</si>
  <si>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</si>
  <si>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</si>
  <si>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</si>
  <si>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</si>
  <si>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</si>
  <si>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</si>
  <si>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</si>
  <si>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</si>
  <si>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</si>
  <si>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</si>
  <si>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</si>
  <si>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</si>
  <si>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</si>
  <si>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</si>
  <si>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</si>
  <si>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</si>
  <si>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</si>
  <si>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</si>
  <si>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</si>
  <si>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</si>
  <si>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</si>
  <si>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</si>
  <si>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</si>
  <si>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</si>
  <si>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</si>
  <si>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</si>
  <si>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</si>
  <si>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</si>
  <si>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</si>
  <si>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</si>
  <si>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</si>
  <si>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</si>
  <si>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</si>
  <si>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</si>
  <si>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</si>
  <si>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</si>
  <si>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</si>
  <si>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</si>
  <si>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</si>
  <si>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</si>
  <si>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</si>
  <si>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</si>
  <si>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</si>
  <si>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</si>
  <si>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</si>
  <si>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</si>
  <si>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</si>
  <si>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</si>
  <si>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</si>
  <si>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</si>
  <si>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</si>
  <si>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</si>
  <si>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</si>
  <si>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</si>
  <si>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</si>
  <si>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</si>
  <si>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</si>
  <si>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</si>
  <si>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</si>
  <si>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</si>
  <si>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</si>
  <si>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</si>
  <si>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</si>
  <si>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</si>
  <si>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</si>
  <si>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</si>
  <si>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</si>
  <si>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</si>
  <si>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</si>
  <si>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</si>
  <si>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</si>
  <si>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</si>
  <si>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</si>
  <si>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</si>
  <si>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</si>
  <si>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</si>
  <si>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</si>
  <si>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</si>
  <si>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Forintban!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</si>
  <si>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</si>
  <si>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</si>
  <si>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</si>
  <si>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</si>
  <si>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</si>
  <si>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</si>
  <si>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</si>
  <si>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</si>
  <si>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</si>
  <si>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</si>
  <si>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</si>
  <si>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</si>
  <si>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</si>
  <si>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</si>
  <si>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</si>
  <si>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</si>
  <si>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</si>
  <si>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</si>
  <si>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</si>
  <si>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</si>
  <si>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</si>
  <si>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</si>
  <si>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</si>
  <si>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</si>
  <si>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</si>
  <si>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</si>
  <si>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</si>
  <si>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</si>
  <si>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</si>
  <si>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</si>
  <si>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</si>
  <si>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</si>
  <si>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</si>
  <si>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</si>
  <si>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</si>
  <si>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</si>
  <si>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</si>
  <si>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</si>
  <si>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</si>
  <si>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</si>
  <si>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</si>
  <si>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</si>
  <si>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</si>
  <si>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</si>
  <si>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</si>
  <si>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</si>
  <si>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</si>
  <si>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</si>
  <si>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</si>
  <si>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</si>
  <si>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</si>
  <si>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</si>
  <si>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</si>
  <si>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</si>
  <si>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</si>
  <si>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</si>
  <si>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</si>
  <si>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</si>
  <si>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</si>
  <si>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</si>
  <si>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</si>
  <si>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</si>
  <si>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</si>
  <si>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</si>
  <si>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</si>
  <si>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</si>
  <si>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</si>
  <si>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</si>
  <si>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</si>
  <si>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</si>
  <si>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</si>
  <si>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</si>
  <si>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</si>
  <si>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</si>
  <si>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</si>
  <si>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</si>
  <si>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</si>
  <si>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</si>
  <si>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</si>
  <si>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</si>
  <si>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</si>
  <si>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</si>
  <si>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</si>
  <si>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</si>
  <si>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</si>
  <si>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</si>
  <si>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</si>
  <si>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</si>
  <si>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</si>
  <si>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</si>
  <si>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</si>
  <si>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</si>
  <si>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</si>
  <si>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</si>
  <si>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</si>
  <si>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</si>
  <si>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</si>
  <si>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</si>
  <si>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</si>
  <si>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</si>
  <si>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</si>
  <si>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</si>
  <si>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</si>
  <si>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</si>
  <si>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</si>
  <si>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</si>
  <si>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</si>
  <si>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</si>
  <si>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</si>
  <si>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</si>
  <si>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</si>
  <si>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</si>
  <si>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</si>
  <si>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</si>
  <si>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</si>
  <si>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</si>
  <si>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</si>
  <si>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</si>
  <si>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</si>
  <si>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</si>
  <si>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</si>
  <si>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</si>
  <si>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</si>
  <si>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</si>
  <si>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</si>
  <si>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</si>
  <si>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</si>
  <si>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</si>
  <si>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</si>
  <si>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</si>
  <si>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</si>
  <si>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</si>
  <si>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</si>
  <si>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</si>
  <si>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</si>
  <si>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</si>
  <si>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</si>
  <si>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</si>
  <si>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</si>
  <si>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</si>
  <si>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</si>
  <si>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</si>
  <si>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</si>
  <si>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</si>
  <si>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</si>
  <si>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</si>
  <si>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</si>
  <si>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</si>
  <si>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</si>
  <si>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</si>
  <si>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</si>
  <si>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</si>
  <si>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</si>
  <si>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</si>
  <si>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</si>
  <si>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</si>
  <si>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</si>
  <si>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</si>
  <si>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</si>
  <si>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</si>
  <si>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</si>
  <si>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</si>
  <si>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</si>
  <si>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</si>
  <si>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</si>
  <si>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</si>
  <si>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</si>
  <si>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</si>
  <si>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</si>
  <si>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</si>
  <si>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</si>
  <si>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</si>
  <si>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</si>
  <si>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</si>
  <si>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</si>
  <si>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</si>
  <si>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</si>
  <si>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</si>
  <si>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</si>
  <si>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</si>
  <si>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</si>
  <si>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</si>
  <si>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</si>
  <si>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</si>
  <si>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</si>
  <si>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</si>
  <si>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</si>
  <si>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</si>
  <si>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</si>
  <si>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</si>
  <si>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</si>
  <si>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</si>
  <si>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</si>
  <si>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</si>
  <si>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</si>
  <si>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</si>
  <si>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</si>
  <si>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</si>
  <si>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</si>
  <si>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</si>
  <si>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</si>
  <si>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</si>
  <si>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</si>
  <si>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</si>
  <si>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</si>
  <si>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</si>
  <si>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</si>
  <si>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</si>
  <si>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</si>
  <si>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</si>
  <si>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</si>
  <si>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</si>
  <si>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</si>
  <si>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</si>
  <si>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</si>
  <si>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</si>
  <si>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</si>
  <si>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</si>
  <si>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</si>
  <si>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</si>
  <si>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</si>
  <si>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</si>
  <si>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</si>
  <si>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Ezer forintban!</t>
  </si>
  <si>
    <t>Támogatott neve</t>
  </si>
  <si>
    <t>Hozzájárulás  (E Ft)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</si>
  <si>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</si>
  <si>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</si>
  <si>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</si>
  <si>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</si>
  <si>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</si>
  <si>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</si>
  <si>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</si>
  <si>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</si>
  <si>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</si>
  <si>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</si>
  <si>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</si>
  <si>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</si>
  <si>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</si>
  <si>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</si>
  <si>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</si>
  <si>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</si>
  <si>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</si>
  <si>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</si>
  <si>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</si>
  <si>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</si>
  <si>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</si>
  <si>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</si>
  <si>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</si>
  <si>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</si>
  <si>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</si>
  <si>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</si>
  <si>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</si>
  <si>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</si>
  <si>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</si>
  <si>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Önként vállalt feladatok bevételei, kiadása</t>
  </si>
  <si>
    <t>03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</si>
  <si>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</si>
  <si>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</si>
  <si>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</si>
  <si>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</si>
  <si>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</si>
  <si>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</si>
  <si>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</si>
  <si>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</si>
  <si>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</si>
  <si>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</si>
  <si>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</si>
  <si>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</si>
  <si>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</si>
  <si>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</si>
  <si>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</si>
  <si>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</si>
  <si>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</si>
  <si>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</si>
  <si>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</si>
  <si>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</si>
  <si>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</si>
  <si>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</si>
  <si>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</si>
  <si>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</si>
  <si>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</si>
  <si>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</si>
  <si>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</si>
  <si>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</si>
  <si>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</si>
  <si>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</si>
  <si>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</si>
  <si>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</si>
  <si>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</si>
  <si>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</si>
  <si>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</si>
  <si>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</si>
  <si>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</si>
  <si>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</si>
  <si>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</si>
  <si>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</si>
  <si>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</si>
  <si>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</si>
  <si>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</si>
  <si>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</si>
  <si>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</si>
  <si>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</si>
  <si>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Hitel-, kölcsönfelvétel államháztartáson kívülről  (10.1.+…+10.3.)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</si>
  <si>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</si>
  <si>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</si>
  <si>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</si>
  <si>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</si>
  <si>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</si>
  <si>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</si>
  <si>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</si>
  <si>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</si>
  <si>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</si>
  <si>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</si>
  <si>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</si>
  <si>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</si>
  <si>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</si>
  <si>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</si>
  <si>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</si>
  <si>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</si>
  <si>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</si>
  <si>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</si>
  <si>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</si>
  <si>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</si>
  <si>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</si>
  <si>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</si>
  <si>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</si>
  <si>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</si>
  <si>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</si>
  <si>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</si>
  <si>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</si>
  <si>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</si>
  <si>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</si>
  <si>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</si>
  <si>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</si>
  <si>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</si>
  <si>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</si>
  <si>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</si>
  <si>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</si>
  <si>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</si>
  <si>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</si>
  <si>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</si>
  <si>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</si>
  <si>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</si>
  <si>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</si>
  <si>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</si>
  <si>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</si>
  <si>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</si>
  <si>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</si>
  <si>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</si>
  <si>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</si>
  <si>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</si>
  <si>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</si>
  <si>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</si>
  <si>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</si>
  <si>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</si>
  <si>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</si>
  <si>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adatok forintban</t>
  </si>
  <si>
    <t>Jogcím</t>
  </si>
  <si>
    <t>Önkormányzati hivatal működésének támogatása</t>
  </si>
  <si>
    <t>Település üzemeltetéshez kapcsolódó feladatellátás támogatása</t>
  </si>
  <si>
    <t>Egyéb önkormányzati feladatok támogatása</t>
  </si>
  <si>
    <t>Lakott külterülettel kapcsolatos feladatok támogatása</t>
  </si>
  <si>
    <t>Egyéb önkormányzati feladatokhoz kapcsolódó kiegészítés</t>
  </si>
  <si>
    <t xml:space="preserve">Köznevelési feladatok támogatása </t>
  </si>
  <si>
    <t>Települési önkormányzatok szociális feladatainak egyéb támogatása</t>
  </si>
  <si>
    <t>Falugondnoki vagy tanyagondnoki szolgáltatás</t>
  </si>
  <si>
    <t>Gyermekek napközbeni ellátása</t>
  </si>
  <si>
    <t>Gyermekétkeztetés támogatása</t>
  </si>
  <si>
    <t>5. tájékoztató tábla</t>
  </si>
  <si>
    <t>Települési önkormányzatok nyilvános könyvtári és közművelődési feladatainak támogatására</t>
  </si>
  <si>
    <t>Működési célú kiegészítő támogatások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</si>
  <si>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</si>
  <si>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</si>
  <si>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</si>
  <si>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</si>
  <si>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</si>
  <si>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</si>
  <si>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</si>
  <si>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</si>
  <si>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Nem kötelező!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</si>
  <si>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</si>
  <si>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</si>
  <si>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</si>
  <si>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</si>
  <si>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</si>
  <si>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</si>
  <si>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</si>
  <si>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</si>
  <si>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</si>
  <si>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</si>
  <si>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2017. évi előirányzat BEVÉTELEK</t>
  </si>
  <si>
    <t>Sióagárd Község Önkormányzata adósságot keletkeztető ügyletekből és kezességvállalásokból fennálló kötelezettségei</t>
  </si>
  <si>
    <t>Sióagárd Község Önkormányzata saját bevételeinek részletezése az adósságot keletkeztető ügyletből származó tárgyévi fizetési kötelezettség megállapításához</t>
  </si>
  <si>
    <t>Járdafelújítás</t>
  </si>
  <si>
    <t>2017</t>
  </si>
  <si>
    <t>Sióagárd Község Konyhája</t>
  </si>
  <si>
    <t>Sióagárd Község Önkormányzata</t>
  </si>
  <si>
    <t>Egyéb költségvetési kiadások tartalék és céltartalék)</t>
  </si>
  <si>
    <t>Civil szervezetek</t>
  </si>
  <si>
    <t>működési támogatás</t>
  </si>
  <si>
    <t>Sióagárd Jövője alapítvány helyi távközl. Tám.</t>
  </si>
  <si>
    <t>Konyhai beruházás (tárgyi eszköz vásárlás)</t>
  </si>
  <si>
    <t xml:space="preserve"> egyéb járulékos költség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</si>
</sst>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72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sz val="6.95"/>
      <name val="Felix Titling"/>
      <family val="2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1" fillId="0" borderId="0" applyFill="0" applyBorder="0" applyAlignment="0" applyProtection="0"/>
  </cellStyleXfs>
  <cellXfs count="58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4" fontId="9" fillId="0" borderId="10" xfId="58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58" applyFont="1" applyFill="1" applyBorder="1" applyAlignment="1" applyProtection="1">
      <alignment horizontal="center" vertical="center" wrapText="1"/>
      <protection/>
    </xf>
    <xf numFmtId="0" fontId="11" fillId="0" borderId="12" xfId="58" applyFont="1" applyFill="1" applyBorder="1" applyAlignment="1" applyProtection="1">
      <alignment horizontal="center" vertical="center" wrapText="1"/>
      <protection/>
    </xf>
    <xf numFmtId="0" fontId="11" fillId="0" borderId="13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Protection="1">
      <alignment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12" xfId="58" applyFont="1" applyFill="1" applyBorder="1" applyAlignment="1" applyProtection="1">
      <alignment horizontal="left" vertical="center" wrapText="1" indent="1"/>
      <protection/>
    </xf>
    <xf numFmtId="164" fontId="12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left" wrapText="1" indent="1"/>
      <protection/>
    </xf>
    <xf numFmtId="164" fontId="1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wrapText="1" indent="1"/>
      <protection/>
    </xf>
    <xf numFmtId="164" fontId="1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Border="1" applyAlignment="1" applyProtection="1">
      <alignment horizontal="left" vertical="center" wrapText="1" indent="1"/>
      <protection/>
    </xf>
    <xf numFmtId="49" fontId="13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164" fontId="13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wrapText="1" indent="1"/>
      <protection/>
    </xf>
    <xf numFmtId="164" fontId="13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8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164" fontId="1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wrapText="1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12" fillId="0" borderId="13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vertical="center" wrapText="1"/>
      <protection/>
    </xf>
    <xf numFmtId="164" fontId="12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13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29" xfId="58" applyFont="1" applyFill="1" applyBorder="1" applyAlignment="1" applyProtection="1">
      <alignment horizontal="left" vertical="center" wrapText="1" indent="1"/>
      <protection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58" applyFont="1" applyFill="1" applyBorder="1" applyAlignment="1" applyProtection="1">
      <alignment horizontal="left" vertical="center" wrapText="1" indent="1"/>
      <protection/>
    </xf>
    <xf numFmtId="0" fontId="13" fillId="0" borderId="31" xfId="58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6"/>
      <protection/>
    </xf>
    <xf numFmtId="0" fontId="13" fillId="0" borderId="21" xfId="58" applyFont="1" applyFill="1" applyBorder="1" applyAlignment="1" applyProtection="1">
      <alignment horizontal="left" indent="6"/>
      <protection/>
    </xf>
    <xf numFmtId="0" fontId="13" fillId="0" borderId="21" xfId="58" applyFont="1" applyFill="1" applyBorder="1" applyAlignment="1" applyProtection="1">
      <alignment horizontal="left" vertical="center" wrapText="1" indent="6"/>
      <protection/>
    </xf>
    <xf numFmtId="49" fontId="13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58" applyFont="1" applyFill="1" applyBorder="1" applyAlignment="1" applyProtection="1">
      <alignment horizontal="left" vertical="center" wrapText="1" indent="7"/>
      <protection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58" applyFont="1" applyFill="1" applyBorder="1" applyAlignment="1" applyProtection="1">
      <alignment horizontal="left" vertical="center" wrapText="1" indent="1"/>
      <protection/>
    </xf>
    <xf numFmtId="0" fontId="12" fillId="0" borderId="27" xfId="58" applyFont="1" applyFill="1" applyBorder="1" applyAlignment="1" applyProtection="1">
      <alignment vertical="center" wrapText="1"/>
      <protection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164" fontId="1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8" applyFont="1" applyFill="1" applyBorder="1" applyAlignment="1" applyProtection="1">
      <alignment horizontal="left" vertical="center" wrapText="1" indent="6"/>
      <protection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8" applyFont="1" applyFill="1" applyBorder="1" applyAlignment="1" applyProtection="1">
      <alignment horizontal="left" vertical="center" wrapText="1" indent="1"/>
      <protection/>
    </xf>
    <xf numFmtId="0" fontId="13" fillId="0" borderId="39" xfId="58" applyFont="1" applyFill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2" fillId="0" borderId="12" xfId="58" applyFont="1" applyFill="1" applyBorder="1" applyAlignment="1" applyProtection="1">
      <alignment vertical="center" wrapText="1"/>
      <protection/>
    </xf>
    <xf numFmtId="0" fontId="4" fillId="0" borderId="0" xfId="58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1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23" fillId="0" borderId="0" xfId="58" applyFont="1" applyFill="1">
      <alignment/>
      <protection/>
    </xf>
    <xf numFmtId="164" fontId="24" fillId="0" borderId="0" xfId="58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165" fontId="19" fillId="0" borderId="24" xfId="58" applyNumberFormat="1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Protection="1">
      <alignment/>
      <protection locked="0"/>
    </xf>
    <xf numFmtId="167" fontId="0" fillId="0" borderId="18" xfId="40" applyNumberFormat="1" applyFont="1" applyFill="1" applyBorder="1" applyAlignment="1" applyProtection="1">
      <alignment/>
      <protection locked="0"/>
    </xf>
    <xf numFmtId="167" fontId="0" fillId="0" borderId="19" xfId="40" applyNumberFormat="1" applyFont="1" applyFill="1" applyBorder="1" applyAlignment="1" applyProtection="1">
      <alignment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1" xfId="58" applyFont="1" applyFill="1" applyBorder="1" applyProtection="1">
      <alignment/>
      <protection locked="0"/>
    </xf>
    <xf numFmtId="167" fontId="0" fillId="0" borderId="21" xfId="40" applyNumberFormat="1" applyFont="1" applyFill="1" applyBorder="1" applyAlignment="1" applyProtection="1">
      <alignment/>
      <protection locked="0"/>
    </xf>
    <xf numFmtId="167" fontId="0" fillId="0" borderId="22" xfId="40" applyNumberFormat="1" applyFont="1" applyFill="1" applyBorder="1" applyAlignment="1" applyProtection="1">
      <alignment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4" xfId="58" applyFont="1" applyFill="1" applyBorder="1" applyProtection="1">
      <alignment/>
      <protection locked="0"/>
    </xf>
    <xf numFmtId="167" fontId="0" fillId="0" borderId="24" xfId="40" applyNumberFormat="1" applyFont="1" applyFill="1" applyBorder="1" applyAlignment="1" applyProtection="1">
      <alignment/>
      <protection locked="0"/>
    </xf>
    <xf numFmtId="0" fontId="19" fillId="0" borderId="11" xfId="58" applyFont="1" applyFill="1" applyBorder="1" applyAlignment="1">
      <alignment horizontal="center" vertical="center"/>
      <protection/>
    </xf>
    <xf numFmtId="0" fontId="19" fillId="0" borderId="12" xfId="58" applyFont="1" applyFill="1" applyBorder="1">
      <alignment/>
      <protection/>
    </xf>
    <xf numFmtId="167" fontId="19" fillId="0" borderId="12" xfId="58" applyNumberFormat="1" applyFont="1" applyFill="1" applyBorder="1">
      <alignment/>
      <protection/>
    </xf>
    <xf numFmtId="167" fontId="19" fillId="0" borderId="13" xfId="58" applyNumberFormat="1" applyFont="1" applyFill="1" applyBorder="1">
      <alignment/>
      <protection/>
    </xf>
    <xf numFmtId="0" fontId="24" fillId="0" borderId="0" xfId="58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28" xfId="58" applyFont="1" applyFill="1" applyBorder="1" applyAlignment="1" applyProtection="1">
      <alignment horizontal="center" vertical="center" wrapText="1"/>
      <protection/>
    </xf>
    <xf numFmtId="0" fontId="12" fillId="0" borderId="29" xfId="58" applyFont="1" applyFill="1" applyBorder="1" applyAlignment="1" applyProtection="1">
      <alignment horizontal="center" vertical="center" wrapText="1"/>
      <protection/>
    </xf>
    <xf numFmtId="0" fontId="12" fillId="0" borderId="3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/>
      <protection/>
    </xf>
    <xf numFmtId="0" fontId="13" fillId="0" borderId="12" xfId="58" applyFont="1" applyFill="1" applyBorder="1" applyAlignment="1" applyProtection="1">
      <alignment horizontal="center" vertical="center"/>
      <protection/>
    </xf>
    <xf numFmtId="0" fontId="13" fillId="0" borderId="13" xfId="58" applyFont="1" applyFill="1" applyBorder="1" applyAlignment="1" applyProtection="1">
      <alignment horizontal="center" vertical="center"/>
      <protection/>
    </xf>
    <xf numFmtId="0" fontId="13" fillId="0" borderId="28" xfId="58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Protection="1">
      <alignment/>
      <protection/>
    </xf>
    <xf numFmtId="167" fontId="13" fillId="0" borderId="49" xfId="40" applyNumberFormat="1" applyFont="1" applyFill="1" applyBorder="1" applyAlignment="1" applyProtection="1">
      <alignment/>
      <protection locked="0"/>
    </xf>
    <xf numFmtId="0" fontId="13" fillId="0" borderId="20" xfId="58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horizontal="justify" wrapText="1"/>
    </xf>
    <xf numFmtId="167" fontId="13" fillId="0" borderId="37" xfId="40" applyNumberFormat="1" applyFont="1" applyFill="1" applyBorder="1" applyAlignment="1" applyProtection="1">
      <alignment/>
      <protection locked="0"/>
    </xf>
    <xf numFmtId="0" fontId="27" fillId="0" borderId="21" xfId="0" applyFont="1" applyBorder="1" applyAlignment="1">
      <alignment wrapText="1"/>
    </xf>
    <xf numFmtId="0" fontId="13" fillId="0" borderId="23" xfId="58" applyFont="1" applyFill="1" applyBorder="1" applyAlignment="1" applyProtection="1">
      <alignment horizontal="center" vertical="center"/>
      <protection/>
    </xf>
    <xf numFmtId="167" fontId="13" fillId="0" borderId="38" xfId="40" applyNumberFormat="1" applyFont="1" applyFill="1" applyBorder="1" applyAlignment="1" applyProtection="1">
      <alignment/>
      <protection locked="0"/>
    </xf>
    <xf numFmtId="0" fontId="27" fillId="0" borderId="34" xfId="0" applyFont="1" applyBorder="1" applyAlignment="1">
      <alignment wrapText="1"/>
    </xf>
    <xf numFmtId="167" fontId="12" fillId="0" borderId="13" xfId="40" applyNumberFormat="1" applyFont="1" applyFill="1" applyBorder="1" applyAlignment="1" applyProtection="1">
      <alignment/>
      <protection/>
    </xf>
    <xf numFmtId="0" fontId="13" fillId="0" borderId="29" xfId="58" applyFont="1" applyFill="1" applyBorder="1" applyProtection="1">
      <alignment/>
      <protection locked="0"/>
    </xf>
    <xf numFmtId="167" fontId="13" fillId="0" borderId="30" xfId="40" applyNumberFormat="1" applyFont="1" applyFill="1" applyBorder="1" applyAlignment="1" applyProtection="1">
      <alignment/>
      <protection locked="0"/>
    </xf>
    <xf numFmtId="0" fontId="13" fillId="0" borderId="21" xfId="58" applyFont="1" applyFill="1" applyBorder="1" applyProtection="1">
      <alignment/>
      <protection locked="0"/>
    </xf>
    <xf numFmtId="167" fontId="13" fillId="0" borderId="22" xfId="40" applyNumberFormat="1" applyFont="1" applyFill="1" applyBorder="1" applyAlignment="1" applyProtection="1">
      <alignment/>
      <protection locked="0"/>
    </xf>
    <xf numFmtId="0" fontId="13" fillId="0" borderId="24" xfId="58" applyFont="1" applyFill="1" applyBorder="1" applyProtection="1">
      <alignment/>
      <protection locked="0"/>
    </xf>
    <xf numFmtId="167" fontId="13" fillId="0" borderId="25" xfId="40" applyNumberFormat="1" applyFont="1" applyFill="1" applyBorder="1" applyAlignment="1" applyProtection="1">
      <alignment/>
      <protection locked="0"/>
    </xf>
    <xf numFmtId="0" fontId="12" fillId="0" borderId="11" xfId="58" applyFont="1" applyFill="1" applyBorder="1" applyAlignment="1" applyProtection="1">
      <alignment horizontal="center" vertical="center"/>
      <protection/>
    </xf>
    <xf numFmtId="0" fontId="12" fillId="0" borderId="12" xfId="58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/>
      <protection/>
    </xf>
    <xf numFmtId="164" fontId="12" fillId="0" borderId="12" xfId="0" applyNumberFormat="1" applyFont="1" applyFill="1" applyBorder="1" applyAlignment="1" applyProtection="1">
      <alignment vertical="center" wrapText="1"/>
      <protection/>
    </xf>
    <xf numFmtId="164" fontId="12" fillId="33" borderId="12" xfId="0" applyNumberFormat="1" applyFont="1" applyFill="1" applyBorder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2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 applyProtection="1">
      <alignment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Fill="1" applyBorder="1" applyAlignment="1" applyProtection="1">
      <alignment vertical="center" wrapText="1"/>
      <protection/>
    </xf>
    <xf numFmtId="164" fontId="11" fillId="0" borderId="12" xfId="0" applyNumberFormat="1" applyFont="1" applyFill="1" applyBorder="1" applyAlignment="1" applyProtection="1">
      <alignment vertical="center" wrapText="1"/>
      <protection/>
    </xf>
    <xf numFmtId="164" fontId="11" fillId="33" borderId="12" xfId="0" applyNumberFormat="1" applyFont="1" applyFill="1" applyBorder="1" applyAlignment="1" applyProtection="1">
      <alignment vertical="center" wrapText="1"/>
      <protection/>
    </xf>
    <xf numFmtId="164" fontId="1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>
      <alignment horizontal="left" vertical="center" indent="1"/>
      <protection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51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49" fontId="11" fillId="0" borderId="52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23" xfId="58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28" xfId="58" applyNumberFormat="1" applyFont="1" applyFill="1" applyBorder="1" applyAlignment="1" applyProtection="1">
      <alignment horizontal="center" vertical="center" wrapText="1"/>
      <protection/>
    </xf>
    <xf numFmtId="49" fontId="13" fillId="0" borderId="32" xfId="58" applyNumberFormat="1" applyFont="1" applyFill="1" applyBorder="1" applyAlignment="1" applyProtection="1">
      <alignment horizontal="center" vertical="center" wrapText="1"/>
      <protection/>
    </xf>
    <xf numFmtId="49" fontId="13" fillId="0" borderId="33" xfId="58" applyNumberFormat="1" applyFont="1" applyFill="1" applyBorder="1" applyAlignment="1" applyProtection="1">
      <alignment horizontal="center" vertical="center" wrapText="1"/>
      <protection/>
    </xf>
    <xf numFmtId="0" fontId="13" fillId="0" borderId="34" xfId="58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12" fillId="0" borderId="11" xfId="58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57" xfId="0" applyFont="1" applyFill="1" applyBorder="1" applyAlignment="1" applyProtection="1">
      <alignment vertical="center" wrapText="1"/>
      <protection/>
    </xf>
    <xf numFmtId="3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49" fontId="11" fillId="0" borderId="5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5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vertical="center"/>
      <protection/>
    </xf>
    <xf numFmtId="164" fontId="12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58" applyFont="1" applyFill="1">
      <alignment/>
      <protection/>
    </xf>
    <xf numFmtId="0" fontId="4" fillId="0" borderId="0" xfId="58" applyFont="1" applyFill="1" applyAlignment="1">
      <alignment horizontal="right" vertical="center" indent="1"/>
      <protection/>
    </xf>
    <xf numFmtId="0" fontId="4" fillId="0" borderId="0" xfId="58" applyFill="1">
      <alignment/>
      <protection/>
    </xf>
    <xf numFmtId="0" fontId="11" fillId="0" borderId="57" xfId="58" applyFont="1" applyFill="1" applyBorder="1" applyAlignment="1" applyProtection="1">
      <alignment horizontal="center" vertical="center" wrapText="1"/>
      <protection/>
    </xf>
    <xf numFmtId="0" fontId="11" fillId="0" borderId="47" xfId="58" applyFont="1" applyFill="1" applyBorder="1" applyAlignment="1" applyProtection="1">
      <alignment horizontal="center" vertical="center" wrapText="1"/>
      <protection/>
    </xf>
    <xf numFmtId="0" fontId="12" fillId="0" borderId="47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>
      <alignment/>
      <protection/>
    </xf>
    <xf numFmtId="164" fontId="1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>
      <alignment/>
      <protection/>
    </xf>
    <xf numFmtId="164" fontId="13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58" applyFont="1" applyFill="1">
      <alignment/>
      <protection/>
    </xf>
    <xf numFmtId="164" fontId="1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8" applyFont="1" applyFill="1" applyBorder="1" applyAlignment="1" applyProtection="1">
      <alignment horizontal="center" vertical="center" wrapText="1"/>
      <protection/>
    </xf>
    <xf numFmtId="0" fontId="6" fillId="0" borderId="60" xfId="58" applyFont="1" applyFill="1" applyBorder="1" applyAlignment="1" applyProtection="1">
      <alignment vertical="center" wrapText="1"/>
      <protection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60" xfId="58" applyFont="1" applyFill="1" applyBorder="1" applyAlignment="1" applyProtection="1">
      <alignment horizontal="right" vertical="center" wrapText="1" indent="1"/>
      <protection locked="0"/>
    </xf>
    <xf numFmtId="164" fontId="13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Border="1">
      <alignment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Border="1" applyAlignment="1" applyProtection="1">
      <alignment horizontal="right" vertical="center" wrapText="1" indent="1"/>
      <protection/>
    </xf>
    <xf numFmtId="0" fontId="6" fillId="0" borderId="0" xfId="58" applyFont="1" applyFill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24" fillId="0" borderId="0" xfId="0" applyNumberFormat="1" applyFont="1" applyFill="1" applyAlignment="1" applyProtection="1">
      <alignment vertical="center"/>
      <protection/>
    </xf>
    <xf numFmtId="164" fontId="11" fillId="0" borderId="61" xfId="0" applyNumberFormat="1" applyFont="1" applyFill="1" applyBorder="1" applyAlignment="1" applyProtection="1">
      <alignment horizontal="center" vertical="center"/>
      <protection/>
    </xf>
    <xf numFmtId="164" fontId="11" fillId="0" borderId="35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/>
    </xf>
    <xf numFmtId="164" fontId="0" fillId="33" borderId="62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 applyProtection="1">
      <alignment horizontal="left" vertical="center" wrapText="1" indent="1"/>
      <protection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0" applyFont="1" applyFill="1" applyBorder="1" applyAlignment="1" applyProtection="1">
      <alignment horizontal="left" vertical="center" wrapText="1" indent="8"/>
      <protection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vertical="center" wrapTex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7" xfId="0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59" applyFill="1" applyProtection="1">
      <alignment/>
      <protection/>
    </xf>
    <xf numFmtId="0" fontId="4" fillId="0" borderId="0" xfId="59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14" xfId="59" applyFont="1" applyFill="1" applyBorder="1" applyAlignment="1" applyProtection="1">
      <alignment horizontal="center" vertical="center" wrapText="1"/>
      <protection/>
    </xf>
    <xf numFmtId="0" fontId="11" fillId="0" borderId="15" xfId="59" applyFont="1" applyFill="1" applyBorder="1" applyAlignment="1" applyProtection="1">
      <alignment horizontal="center" vertical="center"/>
      <protection/>
    </xf>
    <xf numFmtId="0" fontId="11" fillId="0" borderId="16" xfId="59" applyFont="1" applyFill="1" applyBorder="1" applyAlignment="1" applyProtection="1">
      <alignment horizontal="center" vertical="center"/>
      <protection/>
    </xf>
    <xf numFmtId="0" fontId="13" fillId="0" borderId="11" xfId="59" applyFont="1" applyFill="1" applyBorder="1" applyAlignment="1" applyProtection="1">
      <alignment horizontal="left" vertical="center" indent="1"/>
      <protection/>
    </xf>
    <xf numFmtId="0" fontId="4" fillId="0" borderId="0" xfId="59" applyFill="1" applyAlignment="1" applyProtection="1">
      <alignment vertical="center"/>
      <protection/>
    </xf>
    <xf numFmtId="0" fontId="13" fillId="0" borderId="32" xfId="59" applyFont="1" applyFill="1" applyBorder="1" applyAlignment="1" applyProtection="1">
      <alignment horizontal="left" vertical="center" indent="1"/>
      <protection/>
    </xf>
    <xf numFmtId="0" fontId="13" fillId="0" borderId="39" xfId="59" applyFont="1" applyFill="1" applyBorder="1" applyAlignment="1" applyProtection="1">
      <alignment horizontal="left" vertical="center" wrapText="1" indent="1"/>
      <protection/>
    </xf>
    <xf numFmtId="164" fontId="13" fillId="0" borderId="39" xfId="59" applyNumberFormat="1" applyFont="1" applyFill="1" applyBorder="1" applyAlignment="1" applyProtection="1">
      <alignment vertical="center"/>
      <protection locked="0"/>
    </xf>
    <xf numFmtId="164" fontId="13" fillId="0" borderId="46" xfId="59" applyNumberFormat="1" applyFont="1" applyFill="1" applyBorder="1" applyAlignment="1" applyProtection="1">
      <alignment vertical="center"/>
      <protection/>
    </xf>
    <xf numFmtId="0" fontId="13" fillId="0" borderId="20" xfId="59" applyFont="1" applyFill="1" applyBorder="1" applyAlignment="1" applyProtection="1">
      <alignment horizontal="left" vertical="center" indent="1"/>
      <protection/>
    </xf>
    <xf numFmtId="0" fontId="13" fillId="0" borderId="21" xfId="59" applyFont="1" applyFill="1" applyBorder="1" applyAlignment="1" applyProtection="1">
      <alignment horizontal="left" vertical="center" wrapText="1" indent="1"/>
      <protection/>
    </xf>
    <xf numFmtId="164" fontId="13" fillId="0" borderId="21" xfId="59" applyNumberFormat="1" applyFont="1" applyFill="1" applyBorder="1" applyAlignment="1" applyProtection="1">
      <alignment vertical="center"/>
      <protection locked="0"/>
    </xf>
    <xf numFmtId="164" fontId="13" fillId="0" borderId="22" xfId="59" applyNumberFormat="1" applyFont="1" applyFill="1" applyBorder="1" applyAlignment="1" applyProtection="1">
      <alignment vertical="center"/>
      <protection/>
    </xf>
    <xf numFmtId="0" fontId="4" fillId="0" borderId="0" xfId="59" applyFill="1" applyAlignment="1" applyProtection="1">
      <alignment vertical="center"/>
      <protection locked="0"/>
    </xf>
    <xf numFmtId="0" fontId="13" fillId="0" borderId="18" xfId="59" applyFont="1" applyFill="1" applyBorder="1" applyAlignment="1" applyProtection="1">
      <alignment horizontal="left" vertical="center" wrapText="1" indent="1"/>
      <protection/>
    </xf>
    <xf numFmtId="164" fontId="13" fillId="0" borderId="18" xfId="59" applyNumberFormat="1" applyFont="1" applyFill="1" applyBorder="1" applyAlignment="1" applyProtection="1">
      <alignment vertical="center"/>
      <protection locked="0"/>
    </xf>
    <xf numFmtId="164" fontId="13" fillId="0" borderId="19" xfId="59" applyNumberFormat="1" applyFont="1" applyFill="1" applyBorder="1" applyAlignment="1" applyProtection="1">
      <alignment vertical="center"/>
      <protection/>
    </xf>
    <xf numFmtId="0" fontId="13" fillId="0" borderId="21" xfId="59" applyFont="1" applyFill="1" applyBorder="1" applyAlignment="1" applyProtection="1">
      <alignment horizontal="left" vertical="center" indent="1"/>
      <protection/>
    </xf>
    <xf numFmtId="0" fontId="11" fillId="0" borderId="12" xfId="59" applyFont="1" applyFill="1" applyBorder="1" applyAlignment="1" applyProtection="1">
      <alignment horizontal="left" vertical="center" indent="1"/>
      <protection/>
    </xf>
    <xf numFmtId="164" fontId="12" fillId="0" borderId="12" xfId="59" applyNumberFormat="1" applyFont="1" applyFill="1" applyBorder="1" applyAlignment="1" applyProtection="1">
      <alignment vertical="center"/>
      <protection/>
    </xf>
    <xf numFmtId="164" fontId="12" fillId="0" borderId="13" xfId="59" applyNumberFormat="1" applyFont="1" applyFill="1" applyBorder="1" applyAlignment="1" applyProtection="1">
      <alignment vertical="center"/>
      <protection/>
    </xf>
    <xf numFmtId="0" fontId="13" fillId="0" borderId="17" xfId="59" applyFont="1" applyFill="1" applyBorder="1" applyAlignment="1" applyProtection="1">
      <alignment horizontal="left" vertical="center" indent="1"/>
      <protection/>
    </xf>
    <xf numFmtId="0" fontId="13" fillId="0" borderId="18" xfId="59" applyFont="1" applyFill="1" applyBorder="1" applyAlignment="1" applyProtection="1">
      <alignment horizontal="left" vertical="center" indent="1"/>
      <protection/>
    </xf>
    <xf numFmtId="0" fontId="12" fillId="0" borderId="11" xfId="59" applyFont="1" applyFill="1" applyBorder="1" applyAlignment="1" applyProtection="1">
      <alignment horizontal="left" vertical="center" indent="1"/>
      <protection/>
    </xf>
    <xf numFmtId="0" fontId="11" fillId="0" borderId="12" xfId="59" applyFont="1" applyFill="1" applyBorder="1" applyAlignment="1" applyProtection="1">
      <alignment horizontal="left" indent="1"/>
      <protection/>
    </xf>
    <xf numFmtId="164" fontId="12" fillId="0" borderId="12" xfId="59" applyNumberFormat="1" applyFont="1" applyFill="1" applyBorder="1" applyProtection="1">
      <alignment/>
      <protection/>
    </xf>
    <xf numFmtId="164" fontId="12" fillId="0" borderId="13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/>
    </xf>
    <xf numFmtId="0" fontId="2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4" fillId="0" borderId="65" xfId="0" applyFont="1" applyFill="1" applyBorder="1" applyAlignment="1" applyProtection="1">
      <alignment horizontal="left" vertical="center" wrapText="1"/>
      <protection locked="0"/>
    </xf>
    <xf numFmtId="164" fontId="14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7" xfId="0" applyFont="1" applyFill="1" applyBorder="1" applyAlignment="1" applyProtection="1">
      <alignment horizontal="left" vertical="center" wrapText="1"/>
      <protection locked="0"/>
    </xf>
    <xf numFmtId="0" fontId="14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right" vertical="center" indent="1"/>
      <protection/>
    </xf>
    <xf numFmtId="0" fontId="13" fillId="0" borderId="29" xfId="0" applyFont="1" applyBorder="1" applyAlignment="1" applyProtection="1">
      <alignment horizontal="left" vertical="center" indent="1"/>
      <protection locked="0"/>
    </xf>
    <xf numFmtId="3" fontId="13" fillId="0" borderId="30" xfId="0" applyNumberFormat="1" applyFont="1" applyBorder="1" applyAlignment="1" applyProtection="1">
      <alignment horizontal="right" vertical="center" indent="1"/>
      <protection locked="0"/>
    </xf>
    <xf numFmtId="0" fontId="13" fillId="0" borderId="20" xfId="0" applyFont="1" applyBorder="1" applyAlignment="1" applyProtection="1">
      <alignment horizontal="right" vertical="center" indent="1"/>
      <protection/>
    </xf>
    <xf numFmtId="0" fontId="13" fillId="0" borderId="21" xfId="0" applyFont="1" applyBorder="1" applyAlignment="1" applyProtection="1">
      <alignment horizontal="left" vertical="center" indent="1"/>
      <protection locked="0"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indent="1"/>
      <protection locked="0"/>
    </xf>
    <xf numFmtId="0" fontId="13" fillId="0" borderId="23" xfId="0" applyFont="1" applyBorder="1" applyAlignment="1" applyProtection="1">
      <alignment horizontal="right" vertical="center" indent="1"/>
      <protection/>
    </xf>
    <xf numFmtId="0" fontId="13" fillId="0" borderId="24" xfId="0" applyFont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19" fillId="0" borderId="13" xfId="0" applyNumberFormat="1" applyFont="1" applyFill="1" applyBorder="1" applyAlignment="1" applyProtection="1">
      <alignment horizontal="right" vertical="center" indent="1"/>
      <protection/>
    </xf>
    <xf numFmtId="0" fontId="13" fillId="0" borderId="60" xfId="58" applyFont="1" applyFill="1" applyBorder="1" applyAlignment="1" applyProtection="1">
      <alignment horizontal="right" vertical="center" wrapText="1" indent="1"/>
      <protection/>
    </xf>
    <xf numFmtId="164" fontId="13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0" fontId="12" fillId="0" borderId="69" xfId="58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9" fillId="0" borderId="10" xfId="58" applyNumberFormat="1" applyFont="1" applyFill="1" applyBorder="1" applyAlignment="1" applyProtection="1">
      <alignment horizontal="left" vertical="center"/>
      <protection/>
    </xf>
    <xf numFmtId="164" fontId="9" fillId="0" borderId="10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60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58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14" xfId="58" applyFont="1" applyFill="1" applyBorder="1" applyAlignment="1">
      <alignment horizontal="center" vertical="center" wrapText="1"/>
      <protection/>
    </xf>
    <xf numFmtId="0" fontId="19" fillId="0" borderId="15" xfId="58" applyFont="1" applyFill="1" applyBorder="1" applyAlignment="1">
      <alignment horizontal="center" vertical="center" wrapText="1"/>
      <protection/>
    </xf>
    <xf numFmtId="0" fontId="19" fillId="0" borderId="29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 applyProtection="1">
      <alignment horizontal="left"/>
      <protection/>
    </xf>
    <xf numFmtId="0" fontId="13" fillId="0" borderId="60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left" indent="1"/>
      <protection locked="0"/>
    </xf>
    <xf numFmtId="0" fontId="13" fillId="0" borderId="30" xfId="0" applyFont="1" applyFill="1" applyBorder="1" applyAlignment="1" applyProtection="1">
      <alignment horizontal="right" indent="1"/>
      <protection locked="0"/>
    </xf>
    <xf numFmtId="0" fontId="13" fillId="0" borderId="23" xfId="0" applyFont="1" applyFill="1" applyBorder="1" applyAlignment="1" applyProtection="1">
      <alignment horizontal="left" indent="1"/>
      <protection locked="0"/>
    </xf>
    <xf numFmtId="0" fontId="13" fillId="0" borderId="25" xfId="0" applyFont="1" applyFill="1" applyBorder="1" applyAlignment="1" applyProtection="1">
      <alignment horizontal="right" indent="1"/>
      <protection locked="0"/>
    </xf>
    <xf numFmtId="0" fontId="11" fillId="0" borderId="11" xfId="0" applyFont="1" applyFill="1" applyBorder="1" applyAlignment="1" applyProtection="1">
      <alignment horizontal="left" indent="1"/>
      <protection/>
    </xf>
    <xf numFmtId="0" fontId="12" fillId="0" borderId="13" xfId="0" applyFont="1" applyFill="1" applyBorder="1" applyAlignment="1" applyProtection="1">
      <alignment horizontal="right" indent="1"/>
      <protection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18" fillId="0" borderId="43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40" xfId="0" applyNumberFormat="1" applyFont="1" applyFill="1" applyBorder="1" applyAlignment="1" applyProtection="1">
      <alignment horizontal="center" vertical="center"/>
      <protection/>
    </xf>
    <xf numFmtId="164" fontId="11" fillId="0" borderId="7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center" wrapText="1"/>
    </xf>
    <xf numFmtId="0" fontId="13" fillId="0" borderId="60" xfId="0" applyFont="1" applyFill="1" applyBorder="1" applyAlignment="1">
      <alignment horizontal="justify" vertical="center" wrapText="1"/>
    </xf>
    <xf numFmtId="0" fontId="6" fillId="0" borderId="0" xfId="59" applyFont="1" applyFill="1" applyBorder="1" applyAlignment="1" applyProtection="1">
      <alignment horizontal="center" wrapText="1"/>
      <protection/>
    </xf>
    <xf numFmtId="0" fontId="9" fillId="0" borderId="13" xfId="59" applyFont="1" applyFill="1" applyBorder="1" applyAlignment="1" applyProtection="1">
      <alignment horizontal="left" vertical="center" inden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>
      <alignment horizontal="center" textRotation="180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left" vertical="center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view="pageLayout" zoomScaleNormal="150" workbookViewId="0" topLeftCell="A1">
      <selection activeCell="B26" sqref="B2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581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2017.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view="pageLayout" zoomScaleNormal="150" workbookViewId="0" topLeftCell="A1">
      <selection activeCell="B5" sqref="B5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33" customHeight="1">
      <c r="A1" s="544" t="str">
        <f>+CONCATENATE("Sióagárd Község Önkormányzata ",CONCATENATE(LEFT('1.1 ÖSSZEFÜGGÉSEK'!A5,4),". évi adósságot keletkeztető fejlesztési céljai"))</f>
        <v>Sióagárd Község Önkormányzata 2017. évi adósságot keletkeztető fejlesztési céljai</v>
      </c>
      <c r="B1" s="544"/>
      <c r="C1" s="544"/>
    </row>
    <row r="2" spans="1:4" ht="15.75" customHeight="1">
      <c r="A2" s="145"/>
      <c r="B2" s="145"/>
      <c r="C2" s="167" t="s">
        <v>189</v>
      </c>
      <c r="D2" s="146"/>
    </row>
    <row r="3" spans="1:3" ht="26.25" customHeight="1">
      <c r="A3" s="168" t="s">
        <v>371</v>
      </c>
      <c r="B3" s="169" t="s">
        <v>386</v>
      </c>
      <c r="C3" s="170" t="s">
        <v>387</v>
      </c>
    </row>
    <row r="4" spans="1:3" ht="15">
      <c r="A4" s="171" t="s">
        <v>18</v>
      </c>
      <c r="B4" s="172" t="s">
        <v>19</v>
      </c>
      <c r="C4" s="173" t="s">
        <v>20</v>
      </c>
    </row>
    <row r="5" spans="1:3" ht="15">
      <c r="A5" s="174" t="s">
        <v>21</v>
      </c>
      <c r="B5" s="185"/>
      <c r="C5" s="186"/>
    </row>
    <row r="6" spans="1:3" ht="15">
      <c r="A6" s="177" t="s">
        <v>35</v>
      </c>
      <c r="B6" s="187"/>
      <c r="C6" s="188"/>
    </row>
    <row r="7" spans="1:3" ht="15">
      <c r="A7" s="181" t="s">
        <v>49</v>
      </c>
      <c r="B7" s="189"/>
      <c r="C7" s="190"/>
    </row>
    <row r="8" spans="1:3" s="166" customFormat="1" ht="17.25" customHeight="1">
      <c r="A8" s="191" t="s">
        <v>247</v>
      </c>
      <c r="B8" s="192" t="s">
        <v>388</v>
      </c>
      <c r="C8" s="184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5. melléklet a ...../2017. (....) önkormányzati rendelethez&amp;R&amp;"Times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Normal="150" workbookViewId="0" topLeftCell="A1">
      <selection activeCell="E6" sqref="E6"/>
    </sheetView>
  </sheetViews>
  <sheetFormatPr defaultColWidth="9.00390625" defaultRowHeight="12.75"/>
  <cols>
    <col min="1" max="1" width="47.125" style="193" customWidth="1"/>
    <col min="2" max="2" width="15.625" style="194" customWidth="1"/>
    <col min="3" max="3" width="16.375" style="194" customWidth="1"/>
    <col min="4" max="4" width="18.00390625" style="194" customWidth="1"/>
    <col min="5" max="5" width="16.625" style="194" customWidth="1"/>
    <col min="6" max="6" width="18.875" style="86" customWidth="1"/>
    <col min="7" max="8" width="12.875" style="194" customWidth="1"/>
    <col min="9" max="9" width="13.875" style="194" customWidth="1"/>
    <col min="10" max="16384" width="9.375" style="194" customWidth="1"/>
  </cols>
  <sheetData>
    <row r="1" spans="1:6" ht="25.5" customHeight="1">
      <c r="A1" s="553" t="s">
        <v>389</v>
      </c>
      <c r="B1" s="553"/>
      <c r="C1" s="553"/>
      <c r="D1" s="553"/>
      <c r="E1" s="553"/>
      <c r="F1" s="553"/>
    </row>
    <row r="2" spans="1:6" ht="22.5" customHeight="1">
      <c r="A2" s="87"/>
      <c r="B2" s="86"/>
      <c r="C2" s="86"/>
      <c r="D2" s="86"/>
      <c r="E2" s="86"/>
      <c r="F2" s="195" t="s">
        <v>189</v>
      </c>
    </row>
    <row r="3" spans="1:6" s="196" customFormat="1" ht="44.25" customHeight="1">
      <c r="A3" s="89" t="s">
        <v>390</v>
      </c>
      <c r="B3" s="90" t="s">
        <v>391</v>
      </c>
      <c r="C3" s="90" t="s">
        <v>392</v>
      </c>
      <c r="D3" s="90" t="str">
        <f>+CONCATENATE("Felhasználás   ",LEFT('1.1 ÖSSZEFÜGGÉSEK'!A5,4)-1,". XII. 31-ig")</f>
        <v>Felhasználás   2016. XII. 31-ig</v>
      </c>
      <c r="E3" s="90" t="str">
        <f>+'1.3.sz.mell.köt.'!C3</f>
        <v>2017. évi előirányzat</v>
      </c>
      <c r="F3" s="91" t="str">
        <f>+CONCATENATE(LEFT('1.1 ÖSSZEFÜGGÉSEK'!A5,4),". utáni szükséglet")</f>
        <v>2017. utáni szükséglet</v>
      </c>
    </row>
    <row r="4" spans="1:6" s="86" customFormat="1" ht="12" customHeight="1">
      <c r="A4" s="197" t="s">
        <v>18</v>
      </c>
      <c r="B4" s="198" t="s">
        <v>19</v>
      </c>
      <c r="C4" s="198" t="s">
        <v>20</v>
      </c>
      <c r="D4" s="198" t="s">
        <v>288</v>
      </c>
      <c r="E4" s="198" t="s">
        <v>289</v>
      </c>
      <c r="F4" s="199" t="s">
        <v>393</v>
      </c>
    </row>
    <row r="5" spans="1:6" ht="15.75" customHeight="1">
      <c r="A5" s="200" t="s">
        <v>592</v>
      </c>
      <c r="B5" s="201">
        <v>1054670</v>
      </c>
      <c r="C5" s="202" t="s">
        <v>585</v>
      </c>
      <c r="D5" s="201">
        <v>0</v>
      </c>
      <c r="E5" s="201">
        <v>1054670</v>
      </c>
      <c r="F5" s="203">
        <f aca="true" t="shared" si="0" ref="F5:F22">B5-D5-E5</f>
        <v>0</v>
      </c>
    </row>
    <row r="6" spans="1:6" ht="15.75" customHeight="1">
      <c r="A6" s="200"/>
      <c r="B6" s="201"/>
      <c r="C6" s="202"/>
      <c r="D6" s="201"/>
      <c r="E6" s="201"/>
      <c r="F6" s="203">
        <f t="shared" si="0"/>
        <v>0</v>
      </c>
    </row>
    <row r="7" spans="1:6" ht="15.75" customHeight="1">
      <c r="A7" s="200"/>
      <c r="B7" s="201"/>
      <c r="C7" s="202"/>
      <c r="D7" s="201"/>
      <c r="E7" s="201"/>
      <c r="F7" s="203">
        <f t="shared" si="0"/>
        <v>0</v>
      </c>
    </row>
    <row r="8" spans="1:6" ht="15.75" customHeight="1">
      <c r="A8" s="204"/>
      <c r="B8" s="201"/>
      <c r="C8" s="202"/>
      <c r="D8" s="201"/>
      <c r="E8" s="201"/>
      <c r="F8" s="203">
        <f t="shared" si="0"/>
        <v>0</v>
      </c>
    </row>
    <row r="9" spans="1:6" ht="15.75" customHeight="1">
      <c r="A9" s="200"/>
      <c r="B9" s="201"/>
      <c r="C9" s="202"/>
      <c r="D9" s="201"/>
      <c r="E9" s="201"/>
      <c r="F9" s="203">
        <f t="shared" si="0"/>
        <v>0</v>
      </c>
    </row>
    <row r="10" spans="1:6" ht="15.75" customHeight="1">
      <c r="A10" s="204"/>
      <c r="B10" s="201"/>
      <c r="C10" s="202"/>
      <c r="D10" s="201"/>
      <c r="E10" s="201"/>
      <c r="F10" s="203">
        <f t="shared" si="0"/>
        <v>0</v>
      </c>
    </row>
    <row r="11" spans="1:6" ht="15.75" customHeight="1">
      <c r="A11" s="200"/>
      <c r="B11" s="201"/>
      <c r="C11" s="202"/>
      <c r="D11" s="201"/>
      <c r="E11" s="201"/>
      <c r="F11" s="203">
        <f t="shared" si="0"/>
        <v>0</v>
      </c>
    </row>
    <row r="12" spans="1:6" ht="15.75" customHeight="1">
      <c r="A12" s="200"/>
      <c r="B12" s="201"/>
      <c r="C12" s="202"/>
      <c r="D12" s="201"/>
      <c r="E12" s="201"/>
      <c r="F12" s="203">
        <f t="shared" si="0"/>
        <v>0</v>
      </c>
    </row>
    <row r="13" spans="1:6" ht="15.75" customHeight="1">
      <c r="A13" s="200"/>
      <c r="B13" s="201"/>
      <c r="C13" s="202"/>
      <c r="D13" s="201"/>
      <c r="E13" s="201"/>
      <c r="F13" s="203">
        <f t="shared" si="0"/>
        <v>0</v>
      </c>
    </row>
    <row r="14" spans="1:6" ht="15.75" customHeight="1">
      <c r="A14" s="200"/>
      <c r="B14" s="201"/>
      <c r="C14" s="202"/>
      <c r="D14" s="201"/>
      <c r="E14" s="201"/>
      <c r="F14" s="203">
        <f t="shared" si="0"/>
        <v>0</v>
      </c>
    </row>
    <row r="15" spans="1:6" ht="15.75" customHeight="1">
      <c r="A15" s="200"/>
      <c r="B15" s="201"/>
      <c r="C15" s="202"/>
      <c r="D15" s="201"/>
      <c r="E15" s="201"/>
      <c r="F15" s="203">
        <f t="shared" si="0"/>
        <v>0</v>
      </c>
    </row>
    <row r="16" spans="1:6" ht="15.75" customHeight="1">
      <c r="A16" s="200"/>
      <c r="B16" s="201"/>
      <c r="C16" s="202"/>
      <c r="D16" s="201"/>
      <c r="E16" s="201"/>
      <c r="F16" s="203">
        <f t="shared" si="0"/>
        <v>0</v>
      </c>
    </row>
    <row r="17" spans="1:6" ht="15.75" customHeight="1">
      <c r="A17" s="200"/>
      <c r="B17" s="201"/>
      <c r="C17" s="202"/>
      <c r="D17" s="201"/>
      <c r="E17" s="201"/>
      <c r="F17" s="203">
        <f t="shared" si="0"/>
        <v>0</v>
      </c>
    </row>
    <row r="18" spans="1:6" ht="15.75" customHeight="1">
      <c r="A18" s="200"/>
      <c r="B18" s="201"/>
      <c r="C18" s="202"/>
      <c r="D18" s="201"/>
      <c r="E18" s="201"/>
      <c r="F18" s="203">
        <f t="shared" si="0"/>
        <v>0</v>
      </c>
    </row>
    <row r="19" spans="1:6" ht="15.75" customHeight="1">
      <c r="A19" s="200"/>
      <c r="B19" s="201"/>
      <c r="C19" s="202"/>
      <c r="D19" s="201"/>
      <c r="E19" s="201"/>
      <c r="F19" s="203">
        <f t="shared" si="0"/>
        <v>0</v>
      </c>
    </row>
    <row r="20" spans="1:6" ht="15.75" customHeight="1">
      <c r="A20" s="200"/>
      <c r="B20" s="201"/>
      <c r="C20" s="202"/>
      <c r="D20" s="201"/>
      <c r="E20" s="201"/>
      <c r="F20" s="203">
        <f t="shared" si="0"/>
        <v>0</v>
      </c>
    </row>
    <row r="21" spans="1:6" ht="15.75" customHeight="1">
      <c r="A21" s="200"/>
      <c r="B21" s="201"/>
      <c r="C21" s="202"/>
      <c r="D21" s="201"/>
      <c r="E21" s="201"/>
      <c r="F21" s="203">
        <f t="shared" si="0"/>
        <v>0</v>
      </c>
    </row>
    <row r="22" spans="1:6" ht="15.75" customHeight="1">
      <c r="A22" s="110"/>
      <c r="B22" s="205"/>
      <c r="C22" s="206"/>
      <c r="D22" s="205"/>
      <c r="E22" s="205"/>
      <c r="F22" s="207">
        <f t="shared" si="0"/>
        <v>0</v>
      </c>
    </row>
    <row r="23" spans="1:6" s="212" customFormat="1" ht="18" customHeight="1">
      <c r="A23" s="208" t="s">
        <v>394</v>
      </c>
      <c r="B23" s="209">
        <f>SUM(B5:B22)</f>
        <v>1054670</v>
      </c>
      <c r="C23" s="210"/>
      <c r="D23" s="209">
        <f>SUM(D5:D22)</f>
        <v>0</v>
      </c>
      <c r="E23" s="209">
        <f>SUM(E5:E22)</f>
        <v>1054670</v>
      </c>
      <c r="F23" s="211">
        <f>SUM(F5:F22)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&amp;L&amp;"Times New Roman CE,Félkövér dőlt"&amp;11 6. melléklet a ……/2017.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view="pageLayout" zoomScaleNormal="150" workbookViewId="0" topLeftCell="A1">
      <selection activeCell="A6" sqref="A6"/>
    </sheetView>
  </sheetViews>
  <sheetFormatPr defaultColWidth="9.00390625" defaultRowHeight="12.75"/>
  <cols>
    <col min="1" max="1" width="60.625" style="193" customWidth="1"/>
    <col min="2" max="2" width="15.625" style="194" customWidth="1"/>
    <col min="3" max="3" width="16.375" style="194" customWidth="1"/>
    <col min="4" max="4" width="18.00390625" style="194" customWidth="1"/>
    <col min="5" max="5" width="16.625" style="194" customWidth="1"/>
    <col min="6" max="6" width="18.875" style="194" customWidth="1"/>
    <col min="7" max="8" width="12.875" style="194" customWidth="1"/>
    <col min="9" max="9" width="13.875" style="194" customWidth="1"/>
    <col min="10" max="16384" width="9.375" style="194" customWidth="1"/>
  </cols>
  <sheetData>
    <row r="1" spans="1:6" ht="24.75" customHeight="1">
      <c r="A1" s="553" t="s">
        <v>395</v>
      </c>
      <c r="B1" s="553"/>
      <c r="C1" s="553"/>
      <c r="D1" s="553"/>
      <c r="E1" s="553"/>
      <c r="F1" s="553"/>
    </row>
    <row r="2" spans="1:6" ht="23.25" customHeight="1">
      <c r="A2" s="87"/>
      <c r="B2" s="86"/>
      <c r="C2" s="86"/>
      <c r="D2" s="86"/>
      <c r="E2" s="86"/>
      <c r="F2" s="195" t="s">
        <v>189</v>
      </c>
    </row>
    <row r="3" spans="1:6" s="196" customFormat="1" ht="48.75" customHeight="1">
      <c r="A3" s="89" t="s">
        <v>396</v>
      </c>
      <c r="B3" s="90" t="s">
        <v>391</v>
      </c>
      <c r="C3" s="90" t="s">
        <v>392</v>
      </c>
      <c r="D3" s="90" t="str">
        <f>+'6.sz.mell.'!D3</f>
        <v>Felhasználás   2016. XII. 31-ig</v>
      </c>
      <c r="E3" s="90" t="str">
        <f>+'6.sz.mell.'!E3</f>
        <v>2017. évi előirányzat</v>
      </c>
      <c r="F3" s="91" t="str">
        <f>+CONCATENATE(LEFT('1.1 ÖSSZEFÜGGÉSEK'!A5,4),". utáni szükséglet ",CHAR(10),"(F=B - D - E)")</f>
        <v>2017. utáni szükséglet 
(F=B - D - E)</v>
      </c>
    </row>
    <row r="4" spans="1:6" s="86" customFormat="1" ht="15" customHeight="1">
      <c r="A4" s="197" t="s">
        <v>18</v>
      </c>
      <c r="B4" s="198" t="s">
        <v>19</v>
      </c>
      <c r="C4" s="198" t="s">
        <v>20</v>
      </c>
      <c r="D4" s="198" t="s">
        <v>288</v>
      </c>
      <c r="E4" s="198" t="s">
        <v>289</v>
      </c>
      <c r="F4" s="199" t="s">
        <v>375</v>
      </c>
    </row>
    <row r="5" spans="1:6" ht="15.75" customHeight="1">
      <c r="A5" s="213" t="s">
        <v>584</v>
      </c>
      <c r="B5" s="214">
        <v>14252082</v>
      </c>
      <c r="C5" s="215" t="s">
        <v>585</v>
      </c>
      <c r="D5" s="214">
        <v>0</v>
      </c>
      <c r="E5" s="214">
        <v>14252082</v>
      </c>
      <c r="F5" s="216">
        <v>0</v>
      </c>
    </row>
    <row r="6" spans="1:6" ht="15.75" customHeight="1">
      <c r="A6" s="213" t="s">
        <v>593</v>
      </c>
      <c r="B6" s="214">
        <v>3950000</v>
      </c>
      <c r="C6" s="215" t="s">
        <v>585</v>
      </c>
      <c r="D6" s="214"/>
      <c r="E6" s="214">
        <v>3950000</v>
      </c>
      <c r="F6" s="216">
        <f aca="true" t="shared" si="0" ref="F6:F23">B6-D6-E6</f>
        <v>0</v>
      </c>
    </row>
    <row r="7" spans="1:6" ht="15.75" customHeight="1">
      <c r="A7" s="213"/>
      <c r="B7" s="214"/>
      <c r="C7" s="215"/>
      <c r="D7" s="214"/>
      <c r="E7" s="214"/>
      <c r="F7" s="216">
        <f t="shared" si="0"/>
        <v>0</v>
      </c>
    </row>
    <row r="8" spans="1:6" ht="15.75" customHeight="1">
      <c r="A8" s="213"/>
      <c r="B8" s="214"/>
      <c r="C8" s="215"/>
      <c r="D8" s="214"/>
      <c r="E8" s="214"/>
      <c r="F8" s="216">
        <f t="shared" si="0"/>
        <v>0</v>
      </c>
    </row>
    <row r="9" spans="1:6" ht="15.75" customHeight="1">
      <c r="A9" s="213"/>
      <c r="B9" s="214"/>
      <c r="C9" s="215"/>
      <c r="D9" s="214"/>
      <c r="E9" s="214"/>
      <c r="F9" s="216">
        <f t="shared" si="0"/>
        <v>0</v>
      </c>
    </row>
    <row r="10" spans="1:6" ht="15.75" customHeight="1">
      <c r="A10" s="213"/>
      <c r="B10" s="214"/>
      <c r="C10" s="215"/>
      <c r="D10" s="214"/>
      <c r="E10" s="214"/>
      <c r="F10" s="216">
        <f t="shared" si="0"/>
        <v>0</v>
      </c>
    </row>
    <row r="11" spans="1:6" ht="15.75" customHeight="1">
      <c r="A11" s="213"/>
      <c r="B11" s="214"/>
      <c r="C11" s="215"/>
      <c r="D11" s="214"/>
      <c r="E11" s="214"/>
      <c r="F11" s="216">
        <f t="shared" si="0"/>
        <v>0</v>
      </c>
    </row>
    <row r="12" spans="1:6" ht="15.75" customHeight="1">
      <c r="A12" s="213"/>
      <c r="B12" s="214"/>
      <c r="C12" s="215"/>
      <c r="D12" s="214"/>
      <c r="E12" s="214"/>
      <c r="F12" s="216">
        <f t="shared" si="0"/>
        <v>0</v>
      </c>
    </row>
    <row r="13" spans="1:6" ht="15.75" customHeight="1">
      <c r="A13" s="213"/>
      <c r="B13" s="214"/>
      <c r="C13" s="215"/>
      <c r="D13" s="214"/>
      <c r="E13" s="214"/>
      <c r="F13" s="216">
        <f t="shared" si="0"/>
        <v>0</v>
      </c>
    </row>
    <row r="14" spans="1:6" ht="15.75" customHeight="1">
      <c r="A14" s="213"/>
      <c r="B14" s="214"/>
      <c r="C14" s="215"/>
      <c r="D14" s="214"/>
      <c r="E14" s="214"/>
      <c r="F14" s="216">
        <f t="shared" si="0"/>
        <v>0</v>
      </c>
    </row>
    <row r="15" spans="1:6" ht="15.75" customHeight="1">
      <c r="A15" s="213"/>
      <c r="B15" s="214"/>
      <c r="C15" s="215"/>
      <c r="D15" s="214"/>
      <c r="E15" s="214"/>
      <c r="F15" s="216">
        <f t="shared" si="0"/>
        <v>0</v>
      </c>
    </row>
    <row r="16" spans="1:6" ht="15.75" customHeight="1">
      <c r="A16" s="213"/>
      <c r="B16" s="214"/>
      <c r="C16" s="215"/>
      <c r="D16" s="214"/>
      <c r="E16" s="214"/>
      <c r="F16" s="216">
        <f t="shared" si="0"/>
        <v>0</v>
      </c>
    </row>
    <row r="17" spans="1:6" ht="15.75" customHeight="1">
      <c r="A17" s="213"/>
      <c r="B17" s="214"/>
      <c r="C17" s="215"/>
      <c r="D17" s="214"/>
      <c r="E17" s="214"/>
      <c r="F17" s="216">
        <f t="shared" si="0"/>
        <v>0</v>
      </c>
    </row>
    <row r="18" spans="1:6" ht="15.75" customHeight="1">
      <c r="A18" s="213"/>
      <c r="B18" s="214"/>
      <c r="C18" s="215"/>
      <c r="D18" s="214"/>
      <c r="E18" s="214"/>
      <c r="F18" s="216">
        <f t="shared" si="0"/>
        <v>0</v>
      </c>
    </row>
    <row r="19" spans="1:6" ht="15.75" customHeight="1">
      <c r="A19" s="213"/>
      <c r="B19" s="214"/>
      <c r="C19" s="215"/>
      <c r="D19" s="214"/>
      <c r="E19" s="214"/>
      <c r="F19" s="216">
        <f t="shared" si="0"/>
        <v>0</v>
      </c>
    </row>
    <row r="20" spans="1:6" ht="15.75" customHeight="1">
      <c r="A20" s="213"/>
      <c r="B20" s="214"/>
      <c r="C20" s="215"/>
      <c r="D20" s="214"/>
      <c r="E20" s="214"/>
      <c r="F20" s="216">
        <f t="shared" si="0"/>
        <v>0</v>
      </c>
    </row>
    <row r="21" spans="1:6" ht="15.75" customHeight="1">
      <c r="A21" s="213"/>
      <c r="B21" s="214"/>
      <c r="C21" s="215"/>
      <c r="D21" s="214"/>
      <c r="E21" s="214"/>
      <c r="F21" s="216">
        <f t="shared" si="0"/>
        <v>0</v>
      </c>
    </row>
    <row r="22" spans="1:6" ht="15.75" customHeight="1">
      <c r="A22" s="213"/>
      <c r="B22" s="214"/>
      <c r="C22" s="215"/>
      <c r="D22" s="214"/>
      <c r="E22" s="214"/>
      <c r="F22" s="216">
        <f t="shared" si="0"/>
        <v>0</v>
      </c>
    </row>
    <row r="23" spans="1:6" ht="15.75" customHeight="1">
      <c r="A23" s="217"/>
      <c r="B23" s="218"/>
      <c r="C23" s="219"/>
      <c r="D23" s="218"/>
      <c r="E23" s="218"/>
      <c r="F23" s="220">
        <f t="shared" si="0"/>
        <v>0</v>
      </c>
    </row>
    <row r="24" spans="1:6" s="212" customFormat="1" ht="18" customHeight="1">
      <c r="A24" s="208" t="s">
        <v>394</v>
      </c>
      <c r="B24" s="221">
        <f>SUM(B5:B23)</f>
        <v>18202082</v>
      </c>
      <c r="C24" s="222"/>
      <c r="D24" s="221">
        <f>SUM(D5:D23)</f>
        <v>0</v>
      </c>
      <c r="E24" s="221">
        <f>SUM(E5:E23)</f>
        <v>18202082</v>
      </c>
      <c r="F24" s="223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1118055555555555" bottom="0.9840277777777777" header="0.7875" footer="0.5118055555555555"/>
  <pageSetup horizontalDpi="300" verticalDpi="300" orientation="landscape" paperSize="9" scale="95" r:id="rId1"/>
  <headerFooter alignWithMargins="0">
    <oddHeader xml:space="preserve">&amp;L&amp;"Times New Roman CE,Félkövér dőlt"&amp;12 &amp;11 7. melléklet a ……/2017. (….) önkormányzati rendelethez&amp;R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view="pageLayout" zoomScaleNormal="150" workbookViewId="0" topLeftCell="A16">
      <selection activeCell="D19" sqref="D19"/>
    </sheetView>
  </sheetViews>
  <sheetFormatPr defaultColWidth="9.00390625" defaultRowHeight="12.75"/>
  <cols>
    <col min="1" max="1" width="38.625" style="224" customWidth="1"/>
    <col min="2" max="5" width="13.875" style="224" customWidth="1"/>
    <col min="6" max="16384" width="9.375" style="224" customWidth="1"/>
  </cols>
  <sheetData>
    <row r="1" spans="1:5" ht="12.75">
      <c r="A1" s="225"/>
      <c r="B1" s="225"/>
      <c r="C1" s="225"/>
      <c r="D1" s="225"/>
      <c r="E1" s="225"/>
    </row>
    <row r="2" spans="1:5" ht="15.75">
      <c r="A2" s="226" t="s">
        <v>397</v>
      </c>
      <c r="B2" s="560"/>
      <c r="C2" s="560"/>
      <c r="D2" s="560"/>
      <c r="E2" s="560"/>
    </row>
    <row r="3" spans="1:5" ht="13.5">
      <c r="A3" s="225"/>
      <c r="B3" s="225"/>
      <c r="C3" s="225"/>
      <c r="D3" s="561" t="s">
        <v>189</v>
      </c>
      <c r="E3" s="561"/>
    </row>
    <row r="4" spans="1:5" ht="15" customHeight="1">
      <c r="A4" s="227" t="s">
        <v>398</v>
      </c>
      <c r="B4" s="228" t="str">
        <f>CONCATENATE((LEFT('1.1 ÖSSZEFÜGGÉSEK'!A5,4)),".")</f>
        <v>2017.</v>
      </c>
      <c r="C4" s="228" t="str">
        <f>CONCATENATE((LEFT('1.1 ÖSSZEFÜGGÉSEK'!A5,4))+1,".")</f>
        <v>2018.</v>
      </c>
      <c r="D4" s="228" t="str">
        <f>CONCATENATE((LEFT('1.1 ÖSSZEFÜGGÉSEK'!A5,4))+1,". után")</f>
        <v>2018. után</v>
      </c>
      <c r="E4" s="229" t="s">
        <v>399</v>
      </c>
    </row>
    <row r="5" spans="1:5" ht="12.75">
      <c r="A5" s="230" t="s">
        <v>400</v>
      </c>
      <c r="B5" s="231"/>
      <c r="C5" s="231"/>
      <c r="D5" s="231"/>
      <c r="E5" s="232">
        <f aca="true" t="shared" si="0" ref="E5:E11">SUM(B5:D5)</f>
        <v>0</v>
      </c>
    </row>
    <row r="6" spans="1:5" ht="12.75">
      <c r="A6" s="233" t="s">
        <v>401</v>
      </c>
      <c r="B6" s="234"/>
      <c r="C6" s="234"/>
      <c r="D6" s="234"/>
      <c r="E6" s="235">
        <f t="shared" si="0"/>
        <v>0</v>
      </c>
    </row>
    <row r="7" spans="1:5" ht="12.75">
      <c r="A7" s="236" t="s">
        <v>402</v>
      </c>
      <c r="B7" s="237"/>
      <c r="C7" s="237"/>
      <c r="D7" s="237"/>
      <c r="E7" s="238">
        <f t="shared" si="0"/>
        <v>0</v>
      </c>
    </row>
    <row r="8" spans="1:5" ht="12.75">
      <c r="A8" s="236" t="s">
        <v>403</v>
      </c>
      <c r="B8" s="237"/>
      <c r="C8" s="237"/>
      <c r="D8" s="237"/>
      <c r="E8" s="238">
        <f t="shared" si="0"/>
        <v>0</v>
      </c>
    </row>
    <row r="9" spans="1:5" ht="12.75">
      <c r="A9" s="236" t="s">
        <v>404</v>
      </c>
      <c r="B9" s="237"/>
      <c r="C9" s="237"/>
      <c r="D9" s="237"/>
      <c r="E9" s="238">
        <f t="shared" si="0"/>
        <v>0</v>
      </c>
    </row>
    <row r="10" spans="1:5" ht="12.75">
      <c r="A10" s="236" t="s">
        <v>405</v>
      </c>
      <c r="B10" s="237"/>
      <c r="C10" s="237"/>
      <c r="D10" s="237"/>
      <c r="E10" s="238">
        <f t="shared" si="0"/>
        <v>0</v>
      </c>
    </row>
    <row r="11" spans="1:5" ht="12.75">
      <c r="A11" s="239"/>
      <c r="B11" s="240"/>
      <c r="C11" s="240"/>
      <c r="D11" s="240"/>
      <c r="E11" s="238">
        <f t="shared" si="0"/>
        <v>0</v>
      </c>
    </row>
    <row r="12" spans="1:5" ht="12.75">
      <c r="A12" s="241" t="s">
        <v>406</v>
      </c>
      <c r="B12" s="242">
        <f>B5+SUM(B7:B11)</f>
        <v>0</v>
      </c>
      <c r="C12" s="242">
        <f>C5+SUM(C7:C11)</f>
        <v>0</v>
      </c>
      <c r="D12" s="242">
        <f>D5+SUM(D7:D11)</f>
        <v>0</v>
      </c>
      <c r="E12" s="243">
        <f>E5+SUM(E7:E11)</f>
        <v>0</v>
      </c>
    </row>
    <row r="13" spans="1:5" ht="12.75">
      <c r="A13" s="244"/>
      <c r="B13" s="244"/>
      <c r="C13" s="244"/>
      <c r="D13" s="244"/>
      <c r="E13" s="244"/>
    </row>
    <row r="14" spans="1:5" ht="15" customHeight="1">
      <c r="A14" s="227" t="s">
        <v>407</v>
      </c>
      <c r="B14" s="228" t="str">
        <f>+B4</f>
        <v>2017.</v>
      </c>
      <c r="C14" s="228" t="str">
        <f>+C4</f>
        <v>2018.</v>
      </c>
      <c r="D14" s="228" t="str">
        <f>+D4</f>
        <v>2018. után</v>
      </c>
      <c r="E14" s="229" t="s">
        <v>399</v>
      </c>
    </row>
    <row r="15" spans="1:5" ht="12.75">
      <c r="A15" s="230" t="s">
        <v>408</v>
      </c>
      <c r="B15" s="231"/>
      <c r="C15" s="231"/>
      <c r="D15" s="231"/>
      <c r="E15" s="232">
        <f aca="true" t="shared" si="1" ref="E15:E21">SUM(B15:D15)</f>
        <v>0</v>
      </c>
    </row>
    <row r="16" spans="1:5" ht="12.75">
      <c r="A16" s="245" t="s">
        <v>409</v>
      </c>
      <c r="B16" s="237"/>
      <c r="C16" s="237"/>
      <c r="D16" s="237"/>
      <c r="E16" s="238">
        <f t="shared" si="1"/>
        <v>0</v>
      </c>
    </row>
    <row r="17" spans="1:5" ht="12.75">
      <c r="A17" s="236" t="s">
        <v>410</v>
      </c>
      <c r="B17" s="237"/>
      <c r="C17" s="237"/>
      <c r="D17" s="237"/>
      <c r="E17" s="238">
        <f t="shared" si="1"/>
        <v>0</v>
      </c>
    </row>
    <row r="18" spans="1:5" ht="12.75">
      <c r="A18" s="236" t="s">
        <v>411</v>
      </c>
      <c r="B18" s="237"/>
      <c r="C18" s="237"/>
      <c r="D18" s="237"/>
      <c r="E18" s="238">
        <f t="shared" si="1"/>
        <v>0</v>
      </c>
    </row>
    <row r="19" spans="1:5" ht="12.75">
      <c r="A19" s="246"/>
      <c r="B19" s="237"/>
      <c r="C19" s="237"/>
      <c r="D19" s="237"/>
      <c r="E19" s="238">
        <f t="shared" si="1"/>
        <v>0</v>
      </c>
    </row>
    <row r="20" spans="1:5" ht="12.75">
      <c r="A20" s="246"/>
      <c r="B20" s="237"/>
      <c r="C20" s="237"/>
      <c r="D20" s="237"/>
      <c r="E20" s="238">
        <f t="shared" si="1"/>
        <v>0</v>
      </c>
    </row>
    <row r="21" spans="1:5" ht="12.75">
      <c r="A21" s="239"/>
      <c r="B21" s="240"/>
      <c r="C21" s="240"/>
      <c r="D21" s="240"/>
      <c r="E21" s="238">
        <f t="shared" si="1"/>
        <v>0</v>
      </c>
    </row>
    <row r="22" spans="1:5" ht="12.75">
      <c r="A22" s="241" t="s">
        <v>412</v>
      </c>
      <c r="B22" s="242">
        <f>SUM(B15:B21)</f>
        <v>0</v>
      </c>
      <c r="C22" s="242">
        <f>SUM(C15:C21)</f>
        <v>0</v>
      </c>
      <c r="D22" s="242">
        <f>SUM(D15:D21)</f>
        <v>0</v>
      </c>
      <c r="E22" s="243">
        <f>SUM(E15:E21)</f>
        <v>0</v>
      </c>
    </row>
    <row r="23" spans="1:5" ht="12.75">
      <c r="A23" s="225"/>
      <c r="B23" s="225"/>
      <c r="C23" s="225"/>
      <c r="D23" s="225"/>
      <c r="E23" s="225"/>
    </row>
    <row r="24" spans="1:5" ht="12.75">
      <c r="A24" s="225"/>
      <c r="B24" s="225"/>
      <c r="C24" s="225"/>
      <c r="D24" s="225"/>
      <c r="E24" s="225"/>
    </row>
    <row r="25" spans="1:5" ht="15.75">
      <c r="A25" s="226" t="s">
        <v>397</v>
      </c>
      <c r="B25" s="560"/>
      <c r="C25" s="560"/>
      <c r="D25" s="560"/>
      <c r="E25" s="560"/>
    </row>
    <row r="26" spans="1:5" ht="13.5">
      <c r="A26" s="225"/>
      <c r="B26" s="225"/>
      <c r="C26" s="225"/>
      <c r="D26" s="561" t="s">
        <v>413</v>
      </c>
      <c r="E26" s="561"/>
    </row>
    <row r="27" spans="1:5" ht="12.75">
      <c r="A27" s="227" t="s">
        <v>398</v>
      </c>
      <c r="B27" s="228" t="str">
        <f>+B14</f>
        <v>2017.</v>
      </c>
      <c r="C27" s="228" t="str">
        <f>+C14</f>
        <v>2018.</v>
      </c>
      <c r="D27" s="228" t="str">
        <f>+D14</f>
        <v>2018. után</v>
      </c>
      <c r="E27" s="229" t="s">
        <v>399</v>
      </c>
    </row>
    <row r="28" spans="1:5" ht="12.75">
      <c r="A28" s="230" t="s">
        <v>400</v>
      </c>
      <c r="B28" s="231"/>
      <c r="C28" s="231"/>
      <c r="D28" s="231"/>
      <c r="E28" s="232">
        <f aca="true" t="shared" si="2" ref="E28:E34">SUM(B28:D28)</f>
        <v>0</v>
      </c>
    </row>
    <row r="29" spans="1:5" ht="12.75">
      <c r="A29" s="233" t="s">
        <v>401</v>
      </c>
      <c r="B29" s="234"/>
      <c r="C29" s="234"/>
      <c r="D29" s="234"/>
      <c r="E29" s="235">
        <f t="shared" si="2"/>
        <v>0</v>
      </c>
    </row>
    <row r="30" spans="1:5" ht="12.75">
      <c r="A30" s="236" t="s">
        <v>402</v>
      </c>
      <c r="B30" s="237"/>
      <c r="C30" s="237"/>
      <c r="D30" s="237"/>
      <c r="E30" s="238">
        <f t="shared" si="2"/>
        <v>0</v>
      </c>
    </row>
    <row r="31" spans="1:5" ht="12.75">
      <c r="A31" s="236" t="s">
        <v>403</v>
      </c>
      <c r="B31" s="237"/>
      <c r="C31" s="237"/>
      <c r="D31" s="237"/>
      <c r="E31" s="238">
        <f t="shared" si="2"/>
        <v>0</v>
      </c>
    </row>
    <row r="32" spans="1:5" ht="12.75">
      <c r="A32" s="236" t="s">
        <v>404</v>
      </c>
      <c r="B32" s="237"/>
      <c r="C32" s="237"/>
      <c r="D32" s="237"/>
      <c r="E32" s="238">
        <f t="shared" si="2"/>
        <v>0</v>
      </c>
    </row>
    <row r="33" spans="1:5" ht="12.75">
      <c r="A33" s="236" t="s">
        <v>405</v>
      </c>
      <c r="B33" s="237"/>
      <c r="C33" s="237"/>
      <c r="D33" s="237"/>
      <c r="E33" s="238">
        <f t="shared" si="2"/>
        <v>0</v>
      </c>
    </row>
    <row r="34" spans="1:5" ht="12.75">
      <c r="A34" s="239"/>
      <c r="B34" s="240"/>
      <c r="C34" s="240"/>
      <c r="D34" s="240"/>
      <c r="E34" s="238">
        <f t="shared" si="2"/>
        <v>0</v>
      </c>
    </row>
    <row r="35" spans="1:5" ht="12.75">
      <c r="A35" s="241" t="s">
        <v>406</v>
      </c>
      <c r="B35" s="242">
        <f>B28+SUM(B30:B34)</f>
        <v>0</v>
      </c>
      <c r="C35" s="242">
        <f>C28+SUM(C30:C34)</f>
        <v>0</v>
      </c>
      <c r="D35" s="242">
        <f>D28+SUM(D30:D34)</f>
        <v>0</v>
      </c>
      <c r="E35" s="243">
        <f>E28+SUM(E30:E34)</f>
        <v>0</v>
      </c>
    </row>
    <row r="36" spans="1:5" ht="12.75">
      <c r="A36" s="244"/>
      <c r="B36" s="244"/>
      <c r="C36" s="244"/>
      <c r="D36" s="244"/>
      <c r="E36" s="244"/>
    </row>
    <row r="37" spans="1:5" ht="12.75">
      <c r="A37" s="227" t="s">
        <v>407</v>
      </c>
      <c r="B37" s="228" t="str">
        <f>+B27</f>
        <v>2017.</v>
      </c>
      <c r="C37" s="228" t="str">
        <f>+C27</f>
        <v>2018.</v>
      </c>
      <c r="D37" s="228" t="str">
        <f>+D27</f>
        <v>2018. után</v>
      </c>
      <c r="E37" s="229" t="s">
        <v>399</v>
      </c>
    </row>
    <row r="38" spans="1:5" ht="12.75">
      <c r="A38" s="230" t="s">
        <v>408</v>
      </c>
      <c r="B38" s="231"/>
      <c r="C38" s="231"/>
      <c r="D38" s="231"/>
      <c r="E38" s="232">
        <f aca="true" t="shared" si="3" ref="E38:E44">SUM(B38:D38)</f>
        <v>0</v>
      </c>
    </row>
    <row r="39" spans="1:5" ht="12.75">
      <c r="A39" s="245" t="s">
        <v>409</v>
      </c>
      <c r="B39" s="237"/>
      <c r="C39" s="237"/>
      <c r="D39" s="237"/>
      <c r="E39" s="238">
        <f t="shared" si="3"/>
        <v>0</v>
      </c>
    </row>
    <row r="40" spans="1:5" ht="12.75">
      <c r="A40" s="236" t="s">
        <v>410</v>
      </c>
      <c r="B40" s="237"/>
      <c r="C40" s="237"/>
      <c r="D40" s="237"/>
      <c r="E40" s="238">
        <f t="shared" si="3"/>
        <v>0</v>
      </c>
    </row>
    <row r="41" spans="1:5" ht="12.75">
      <c r="A41" s="236" t="s">
        <v>411</v>
      </c>
      <c r="B41" s="237"/>
      <c r="C41" s="237"/>
      <c r="D41" s="237"/>
      <c r="E41" s="238">
        <f t="shared" si="3"/>
        <v>0</v>
      </c>
    </row>
    <row r="42" spans="1:5" ht="12.75">
      <c r="A42" s="246"/>
      <c r="B42" s="237"/>
      <c r="C42" s="237"/>
      <c r="D42" s="237"/>
      <c r="E42" s="238">
        <f t="shared" si="3"/>
        <v>0</v>
      </c>
    </row>
    <row r="43" spans="1:5" ht="12.75">
      <c r="A43" s="246"/>
      <c r="B43" s="237"/>
      <c r="C43" s="237"/>
      <c r="D43" s="237"/>
      <c r="E43" s="238">
        <f t="shared" si="3"/>
        <v>0</v>
      </c>
    </row>
    <row r="44" spans="1:5" ht="12.75">
      <c r="A44" s="239"/>
      <c r="B44" s="240"/>
      <c r="C44" s="240"/>
      <c r="D44" s="240"/>
      <c r="E44" s="238">
        <f t="shared" si="3"/>
        <v>0</v>
      </c>
    </row>
    <row r="45" spans="1:5" ht="12.75">
      <c r="A45" s="241" t="s">
        <v>412</v>
      </c>
      <c r="B45" s="242">
        <f>SUM(B38:B44)</f>
        <v>0</v>
      </c>
      <c r="C45" s="242">
        <f>SUM(C38:C44)</f>
        <v>0</v>
      </c>
      <c r="D45" s="242">
        <f>SUM(D38:D44)</f>
        <v>0</v>
      </c>
      <c r="E45" s="243">
        <f>SUM(E38:E44)</f>
        <v>0</v>
      </c>
    </row>
    <row r="46" spans="1:5" ht="12.75">
      <c r="A46" s="225"/>
      <c r="B46" s="225"/>
      <c r="C46" s="225"/>
      <c r="D46" s="225"/>
      <c r="E46" s="225"/>
    </row>
    <row r="47" spans="1:5" ht="15.75">
      <c r="A47" s="562" t="str">
        <f>+CONCATENATE("Önkormányzaton kívüli EU-s projektekhez történő hozzájárulás ",LEFT('1.1 ÖSSZEFÜGGÉSEK'!A5,4),". évi előirányzat")</f>
        <v>Önkormányzaton kívüli EU-s projektekhez történő hozzájárulás 2017. évi előirányzat</v>
      </c>
      <c r="B47" s="562"/>
      <c r="C47" s="562"/>
      <c r="D47" s="562"/>
      <c r="E47" s="562"/>
    </row>
    <row r="48" spans="1:5" ht="12.75">
      <c r="A48" s="225"/>
      <c r="B48" s="225"/>
      <c r="C48" s="225"/>
      <c r="D48" s="225"/>
      <c r="E48" s="225"/>
    </row>
    <row r="49" spans="1:8" ht="12.75">
      <c r="A49" s="563" t="s">
        <v>414</v>
      </c>
      <c r="B49" s="563"/>
      <c r="C49" s="563"/>
      <c r="D49" s="564" t="s">
        <v>415</v>
      </c>
      <c r="E49" s="564"/>
      <c r="H49" s="247"/>
    </row>
    <row r="50" spans="1:5" ht="12.75">
      <c r="A50" s="554"/>
      <c r="B50" s="554"/>
      <c r="C50" s="554"/>
      <c r="D50" s="555"/>
      <c r="E50" s="555"/>
    </row>
    <row r="51" spans="1:5" ht="12.75">
      <c r="A51" s="556"/>
      <c r="B51" s="556"/>
      <c r="C51" s="556"/>
      <c r="D51" s="557"/>
      <c r="E51" s="557"/>
    </row>
    <row r="52" spans="1:5" ht="12.75">
      <c r="A52" s="558" t="s">
        <v>412</v>
      </c>
      <c r="B52" s="558"/>
      <c r="C52" s="558"/>
      <c r="D52" s="559">
        <f>SUM(D50:E51)</f>
        <v>0</v>
      </c>
      <c r="E52" s="559"/>
    </row>
  </sheetData>
  <sheetProtection selectLockedCells="1" selectUnlockedCells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B12:E12 B22:E22 B35:E35 B45:E45 D52:E52 E5:E12 E15:E22 E28:E35 E38:E45">
    <cfRule type="cellIs" priority="1" dxfId="4" operator="equal" stopIfTrue="1">
      <formula>0</formula>
    </cfRule>
  </conditionalFormatting>
  <printOptions horizontalCentered="1"/>
  <pageMargins left="0.7875" right="0.7875" top="1.6277777777777778" bottom="0.9840277777777777" header="0.7875" footer="0.5118055555555555"/>
  <pageSetup horizontalDpi="300" verticalDpi="300" orientation="portrait" paperSize="9" scale="95" r:id="rId1"/>
  <headerFooter alignWithMargins="0">
    <oddHeader>&amp;L&amp;"Times New Roman CE,Félkövér dőlt"&amp;11 8. melléklet a ……/2016. (….) önkormányzati rendelethez&amp;C&amp;"Times New Roman CE,Félkövér"&amp;12Európai uniós támogatással megvalósuló projektek 
bevételei, kiadásai, hozzájárulások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50" zoomScaleSheetLayoutView="85" workbookViewId="0" topLeftCell="A79">
      <selection activeCell="D128" sqref="D128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 t="str">
        <f>+CONCATENATE("9.1. melléklet a ……/",LEFT('1.1 ÖSSZEFÜGGÉSEK'!A5,4),". (….) önkormányzati rendelethez")</f>
        <v>9.1. melléklet a ……/2017. (….) önkormányzati rendelethez</v>
      </c>
    </row>
    <row r="2" spans="1:3" s="259" customFormat="1" ht="21" customHeight="1">
      <c r="A2" s="256" t="s">
        <v>287</v>
      </c>
      <c r="B2" s="257" t="s">
        <v>416</v>
      </c>
      <c r="C2" s="258" t="s">
        <v>417</v>
      </c>
    </row>
    <row r="3" spans="1:3" s="259" customFormat="1" ht="15.75">
      <c r="A3" s="260" t="s">
        <v>418</v>
      </c>
      <c r="B3" s="261" t="s">
        <v>419</v>
      </c>
      <c r="C3" s="262" t="s">
        <v>417</v>
      </c>
    </row>
    <row r="4" spans="1:3" s="265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268" t="s">
        <v>422</v>
      </c>
    </row>
    <row r="6" spans="1:3" s="272" customFormat="1" ht="12.75" customHeight="1" thickBot="1">
      <c r="A6" s="269" t="s">
        <v>18</v>
      </c>
      <c r="B6" s="270" t="s">
        <v>19</v>
      </c>
      <c r="C6" s="271" t="s">
        <v>20</v>
      </c>
    </row>
    <row r="7" spans="1:3" s="272" customFormat="1" ht="15.75" customHeight="1" thickBot="1">
      <c r="A7" s="273"/>
      <c r="B7" s="274" t="s">
        <v>285</v>
      </c>
      <c r="C7" s="15" t="s">
        <v>20</v>
      </c>
    </row>
    <row r="8" spans="1:3" s="272" customFormat="1" ht="12" customHeight="1" thickBot="1">
      <c r="A8" s="49" t="s">
        <v>21</v>
      </c>
      <c r="B8" s="18" t="s">
        <v>22</v>
      </c>
      <c r="C8" s="19">
        <f>+C9+C10+C11+C12+C13+C14</f>
        <v>24655812</v>
      </c>
    </row>
    <row r="9" spans="1:3" s="277" customFormat="1" ht="12" customHeight="1">
      <c r="A9" s="276" t="s">
        <v>23</v>
      </c>
      <c r="B9" s="22" t="s">
        <v>24</v>
      </c>
      <c r="C9" s="23">
        <v>13513412</v>
      </c>
    </row>
    <row r="10" spans="1:3" s="279" customFormat="1" ht="12" customHeight="1">
      <c r="A10" s="278" t="s">
        <v>25</v>
      </c>
      <c r="B10" s="25" t="s">
        <v>26</v>
      </c>
      <c r="C10" s="26"/>
    </row>
    <row r="11" spans="1:3" s="279" customFormat="1" ht="12" customHeight="1">
      <c r="A11" s="278" t="s">
        <v>27</v>
      </c>
      <c r="B11" s="25" t="s">
        <v>28</v>
      </c>
      <c r="C11" s="26">
        <v>9649000</v>
      </c>
    </row>
    <row r="12" spans="1:3" s="279" customFormat="1" ht="12" customHeight="1">
      <c r="A12" s="278" t="s">
        <v>29</v>
      </c>
      <c r="B12" s="25" t="s">
        <v>30</v>
      </c>
      <c r="C12" s="26">
        <v>1493400</v>
      </c>
    </row>
    <row r="13" spans="1:3" s="279" customFormat="1" ht="12" customHeight="1">
      <c r="A13" s="278" t="s">
        <v>31</v>
      </c>
      <c r="B13" s="25" t="s">
        <v>423</v>
      </c>
      <c r="C13" s="26"/>
    </row>
    <row r="14" spans="1:3" s="277" customFormat="1" ht="12" customHeight="1" thickBot="1">
      <c r="A14" s="280" t="s">
        <v>33</v>
      </c>
      <c r="B14" s="32" t="s">
        <v>34</v>
      </c>
      <c r="C14" s="26"/>
    </row>
    <row r="15" spans="1:3" s="277" customFormat="1" ht="12" customHeight="1" thickBot="1">
      <c r="A15" s="49" t="s">
        <v>35</v>
      </c>
      <c r="B15" s="30" t="s">
        <v>36</v>
      </c>
      <c r="C15" s="19">
        <f>+C16+C17+C18+C19+C20</f>
        <v>8637702</v>
      </c>
    </row>
    <row r="16" spans="1:3" s="277" customFormat="1" ht="12" customHeight="1">
      <c r="A16" s="276" t="s">
        <v>37</v>
      </c>
      <c r="B16" s="22" t="s">
        <v>38</v>
      </c>
      <c r="C16" s="23"/>
    </row>
    <row r="17" spans="1:3" s="277" customFormat="1" ht="12" customHeight="1">
      <c r="A17" s="278" t="s">
        <v>39</v>
      </c>
      <c r="B17" s="25" t="s">
        <v>40</v>
      </c>
      <c r="C17" s="26"/>
    </row>
    <row r="18" spans="1:3" s="277" customFormat="1" ht="12" customHeight="1">
      <c r="A18" s="278" t="s">
        <v>41</v>
      </c>
      <c r="B18" s="25" t="s">
        <v>42</v>
      </c>
      <c r="C18" s="26"/>
    </row>
    <row r="19" spans="1:3" s="277" customFormat="1" ht="12" customHeight="1">
      <c r="A19" s="278" t="s">
        <v>43</v>
      </c>
      <c r="B19" s="25" t="s">
        <v>44</v>
      </c>
      <c r="C19" s="26"/>
    </row>
    <row r="20" spans="1:3" s="277" customFormat="1" ht="12" customHeight="1">
      <c r="A20" s="278" t="s">
        <v>45</v>
      </c>
      <c r="B20" s="25" t="s">
        <v>46</v>
      </c>
      <c r="C20" s="26">
        <v>8637702</v>
      </c>
    </row>
    <row r="21" spans="1:3" s="279" customFormat="1" ht="12" customHeight="1" thickBot="1">
      <c r="A21" s="280" t="s">
        <v>47</v>
      </c>
      <c r="B21" s="32" t="s">
        <v>48</v>
      </c>
      <c r="C21" s="31"/>
    </row>
    <row r="22" spans="1:3" s="279" customFormat="1" ht="12" customHeight="1" thickBot="1">
      <c r="A22" s="49" t="s">
        <v>49</v>
      </c>
      <c r="B22" s="18" t="s">
        <v>50</v>
      </c>
      <c r="C22" s="19">
        <f>+C23+C24+C25+C26+C27</f>
        <v>0</v>
      </c>
    </row>
    <row r="23" spans="1:3" s="279" customFormat="1" ht="12" customHeight="1">
      <c r="A23" s="276" t="s">
        <v>51</v>
      </c>
      <c r="B23" s="22" t="s">
        <v>52</v>
      </c>
      <c r="C23" s="23"/>
    </row>
    <row r="24" spans="1:3" s="277" customFormat="1" ht="12" customHeight="1">
      <c r="A24" s="278" t="s">
        <v>53</v>
      </c>
      <c r="B24" s="25" t="s">
        <v>54</v>
      </c>
      <c r="C24" s="26"/>
    </row>
    <row r="25" spans="1:3" s="279" customFormat="1" ht="12" customHeight="1">
      <c r="A25" s="278" t="s">
        <v>55</v>
      </c>
      <c r="B25" s="25" t="s">
        <v>56</v>
      </c>
      <c r="C25" s="26"/>
    </row>
    <row r="26" spans="1:3" s="279" customFormat="1" ht="12" customHeight="1">
      <c r="A26" s="278" t="s">
        <v>57</v>
      </c>
      <c r="B26" s="25" t="s">
        <v>58</v>
      </c>
      <c r="C26" s="26"/>
    </row>
    <row r="27" spans="1:3" s="279" customFormat="1" ht="12" customHeight="1">
      <c r="A27" s="278" t="s">
        <v>59</v>
      </c>
      <c r="B27" s="25" t="s">
        <v>60</v>
      </c>
      <c r="C27" s="26"/>
    </row>
    <row r="28" spans="1:3" s="279" customFormat="1" ht="12" customHeight="1" thickBot="1">
      <c r="A28" s="280" t="s">
        <v>61</v>
      </c>
      <c r="B28" s="32" t="s">
        <v>62</v>
      </c>
      <c r="C28" s="31"/>
    </row>
    <row r="29" spans="1:3" s="279" customFormat="1" ht="12" customHeight="1" thickBot="1">
      <c r="A29" s="49" t="s">
        <v>63</v>
      </c>
      <c r="B29" s="18" t="s">
        <v>64</v>
      </c>
      <c r="C29" s="19">
        <f>+C30+C34+C35+C36</f>
        <v>32005000</v>
      </c>
    </row>
    <row r="30" spans="1:3" s="279" customFormat="1" ht="12" customHeight="1">
      <c r="A30" s="276" t="s">
        <v>65</v>
      </c>
      <c r="B30" s="22" t="s">
        <v>424</v>
      </c>
      <c r="C30" s="33">
        <f>SUM(C31:C33)</f>
        <v>28033000</v>
      </c>
    </row>
    <row r="31" spans="1:3" s="279" customFormat="1" ht="12" customHeight="1">
      <c r="A31" s="278" t="s">
        <v>67</v>
      </c>
      <c r="B31" s="25" t="s">
        <v>68</v>
      </c>
      <c r="C31" s="26">
        <v>6633000</v>
      </c>
    </row>
    <row r="32" spans="1:3" s="279" customFormat="1" ht="12" customHeight="1">
      <c r="A32" s="278" t="s">
        <v>69</v>
      </c>
      <c r="B32" s="25" t="s">
        <v>70</v>
      </c>
      <c r="C32" s="26">
        <v>400000</v>
      </c>
    </row>
    <row r="33" spans="1:3" s="279" customFormat="1" ht="12" customHeight="1">
      <c r="A33" s="278" t="s">
        <v>71</v>
      </c>
      <c r="B33" s="25" t="s">
        <v>72</v>
      </c>
      <c r="C33" s="26">
        <v>21000000</v>
      </c>
    </row>
    <row r="34" spans="1:3" s="279" customFormat="1" ht="12" customHeight="1">
      <c r="A34" s="278" t="s">
        <v>73</v>
      </c>
      <c r="B34" s="25" t="s">
        <v>74</v>
      </c>
      <c r="C34" s="26">
        <v>3762000</v>
      </c>
    </row>
    <row r="35" spans="1:3" s="279" customFormat="1" ht="12" customHeight="1">
      <c r="A35" s="278" t="s">
        <v>75</v>
      </c>
      <c r="B35" s="25" t="s">
        <v>76</v>
      </c>
      <c r="C35" s="26"/>
    </row>
    <row r="36" spans="1:3" s="279" customFormat="1" ht="12" customHeight="1" thickBot="1">
      <c r="A36" s="280" t="s">
        <v>77</v>
      </c>
      <c r="B36" s="32" t="s">
        <v>78</v>
      </c>
      <c r="C36" s="31">
        <v>210000</v>
      </c>
    </row>
    <row r="37" spans="1:3" s="279" customFormat="1" ht="12" customHeight="1" thickBot="1">
      <c r="A37" s="49" t="s">
        <v>79</v>
      </c>
      <c r="B37" s="18" t="s">
        <v>80</v>
      </c>
      <c r="C37" s="19">
        <f>SUM(C38:C48)</f>
        <v>1399800</v>
      </c>
    </row>
    <row r="38" spans="1:3" s="279" customFormat="1" ht="12" customHeight="1">
      <c r="A38" s="276" t="s">
        <v>81</v>
      </c>
      <c r="B38" s="22" t="s">
        <v>82</v>
      </c>
      <c r="C38" s="23">
        <v>0</v>
      </c>
    </row>
    <row r="39" spans="1:3" s="279" customFormat="1" ht="12" customHeight="1">
      <c r="A39" s="278" t="s">
        <v>83</v>
      </c>
      <c r="B39" s="25" t="s">
        <v>84</v>
      </c>
      <c r="C39" s="26"/>
    </row>
    <row r="40" spans="1:3" s="279" customFormat="1" ht="12" customHeight="1">
      <c r="A40" s="278" t="s">
        <v>85</v>
      </c>
      <c r="B40" s="25" t="s">
        <v>86</v>
      </c>
      <c r="C40" s="26"/>
    </row>
    <row r="41" spans="1:3" s="279" customFormat="1" ht="12" customHeight="1">
      <c r="A41" s="278" t="s">
        <v>87</v>
      </c>
      <c r="B41" s="25" t="s">
        <v>88</v>
      </c>
      <c r="C41" s="26">
        <v>1196000</v>
      </c>
    </row>
    <row r="42" spans="1:3" s="279" customFormat="1" ht="12" customHeight="1">
      <c r="A42" s="278" t="s">
        <v>89</v>
      </c>
      <c r="B42" s="25" t="s">
        <v>90</v>
      </c>
      <c r="C42" s="26"/>
    </row>
    <row r="43" spans="1:3" s="279" customFormat="1" ht="12" customHeight="1">
      <c r="A43" s="278" t="s">
        <v>91</v>
      </c>
      <c r="B43" s="25" t="s">
        <v>92</v>
      </c>
      <c r="C43" s="26"/>
    </row>
    <row r="44" spans="1:3" s="279" customFormat="1" ht="12" customHeight="1">
      <c r="A44" s="278" t="s">
        <v>93</v>
      </c>
      <c r="B44" s="25" t="s">
        <v>94</v>
      </c>
      <c r="C44" s="26"/>
    </row>
    <row r="45" spans="1:3" s="279" customFormat="1" ht="12" customHeight="1">
      <c r="A45" s="278" t="s">
        <v>95</v>
      </c>
      <c r="B45" s="25" t="s">
        <v>96</v>
      </c>
      <c r="C45" s="26">
        <v>33800</v>
      </c>
    </row>
    <row r="46" spans="1:3" s="279" customFormat="1" ht="12" customHeight="1">
      <c r="A46" s="278" t="s">
        <v>97</v>
      </c>
      <c r="B46" s="25" t="s">
        <v>98</v>
      </c>
      <c r="C46" s="26"/>
    </row>
    <row r="47" spans="1:3" s="279" customFormat="1" ht="12" customHeight="1">
      <c r="A47" s="280" t="s">
        <v>99</v>
      </c>
      <c r="B47" s="32" t="s">
        <v>100</v>
      </c>
      <c r="C47" s="31"/>
    </row>
    <row r="48" spans="1:3" s="279" customFormat="1" ht="12" customHeight="1" thickBot="1">
      <c r="A48" s="280" t="s">
        <v>101</v>
      </c>
      <c r="B48" s="32" t="s">
        <v>102</v>
      </c>
      <c r="C48" s="31">
        <v>170000</v>
      </c>
    </row>
    <row r="49" spans="1:3" s="279" customFormat="1" ht="12" customHeight="1" thickBot="1">
      <c r="A49" s="49" t="s">
        <v>103</v>
      </c>
      <c r="B49" s="18" t="s">
        <v>104</v>
      </c>
      <c r="C49" s="19">
        <f>SUM(C50:C54)</f>
        <v>0</v>
      </c>
    </row>
    <row r="50" spans="1:3" s="279" customFormat="1" ht="12" customHeight="1">
      <c r="A50" s="276" t="s">
        <v>105</v>
      </c>
      <c r="B50" s="22" t="s">
        <v>106</v>
      </c>
      <c r="C50" s="23"/>
    </row>
    <row r="51" spans="1:3" s="279" customFormat="1" ht="12" customHeight="1">
      <c r="A51" s="278" t="s">
        <v>107</v>
      </c>
      <c r="B51" s="25" t="s">
        <v>108</v>
      </c>
      <c r="C51" s="26"/>
    </row>
    <row r="52" spans="1:3" s="279" customFormat="1" ht="12" customHeight="1">
      <c r="A52" s="278" t="s">
        <v>109</v>
      </c>
      <c r="B52" s="25" t="s">
        <v>110</v>
      </c>
      <c r="C52" s="26"/>
    </row>
    <row r="53" spans="1:3" s="279" customFormat="1" ht="12" customHeight="1">
      <c r="A53" s="278" t="s">
        <v>111</v>
      </c>
      <c r="B53" s="25" t="s">
        <v>112</v>
      </c>
      <c r="C53" s="26"/>
    </row>
    <row r="54" spans="1:3" s="279" customFormat="1" ht="12" customHeight="1" thickBot="1">
      <c r="A54" s="280" t="s">
        <v>113</v>
      </c>
      <c r="B54" s="32" t="s">
        <v>114</v>
      </c>
      <c r="C54" s="31"/>
    </row>
    <row r="55" spans="1:3" s="279" customFormat="1" ht="12" customHeight="1" thickBot="1">
      <c r="A55" s="49" t="s">
        <v>115</v>
      </c>
      <c r="B55" s="18" t="s">
        <v>116</v>
      </c>
      <c r="C55" s="19">
        <f>SUM(C56:C58)</f>
        <v>0</v>
      </c>
    </row>
    <row r="56" spans="1:3" s="279" customFormat="1" ht="12" customHeight="1">
      <c r="A56" s="276" t="s">
        <v>117</v>
      </c>
      <c r="B56" s="22" t="s">
        <v>118</v>
      </c>
      <c r="C56" s="23"/>
    </row>
    <row r="57" spans="1:3" s="279" customFormat="1" ht="12" customHeight="1">
      <c r="A57" s="278" t="s">
        <v>119</v>
      </c>
      <c r="B57" s="25" t="s">
        <v>120</v>
      </c>
      <c r="C57" s="26"/>
    </row>
    <row r="58" spans="1:3" s="279" customFormat="1" ht="12" customHeight="1">
      <c r="A58" s="278" t="s">
        <v>121</v>
      </c>
      <c r="B58" s="25" t="s">
        <v>122</v>
      </c>
      <c r="C58" s="26"/>
    </row>
    <row r="59" spans="1:3" s="279" customFormat="1" ht="12" customHeight="1" thickBot="1">
      <c r="A59" s="280" t="s">
        <v>123</v>
      </c>
      <c r="B59" s="32" t="s">
        <v>124</v>
      </c>
      <c r="C59" s="31"/>
    </row>
    <row r="60" spans="1:3" s="279" customFormat="1" ht="12" customHeight="1" thickBot="1">
      <c r="A60" s="49" t="s">
        <v>125</v>
      </c>
      <c r="B60" s="30" t="s">
        <v>126</v>
      </c>
      <c r="C60" s="19">
        <f>SUM(C61:C63)</f>
        <v>0</v>
      </c>
    </row>
    <row r="61" spans="1:3" s="279" customFormat="1" ht="12" customHeight="1">
      <c r="A61" s="276" t="s">
        <v>127</v>
      </c>
      <c r="B61" s="22" t="s">
        <v>128</v>
      </c>
      <c r="C61" s="26"/>
    </row>
    <row r="62" spans="1:3" s="279" customFormat="1" ht="12" customHeight="1">
      <c r="A62" s="278" t="s">
        <v>129</v>
      </c>
      <c r="B62" s="25" t="s">
        <v>130</v>
      </c>
      <c r="C62" s="26"/>
    </row>
    <row r="63" spans="1:3" s="279" customFormat="1" ht="12" customHeight="1">
      <c r="A63" s="278" t="s">
        <v>131</v>
      </c>
      <c r="B63" s="25" t="s">
        <v>132</v>
      </c>
      <c r="C63" s="26"/>
    </row>
    <row r="64" spans="1:3" s="279" customFormat="1" ht="12" customHeight="1" thickBot="1">
      <c r="A64" s="280" t="s">
        <v>133</v>
      </c>
      <c r="B64" s="32" t="s">
        <v>134</v>
      </c>
      <c r="C64" s="26"/>
    </row>
    <row r="65" spans="1:3" s="279" customFormat="1" ht="12" customHeight="1" thickBot="1">
      <c r="A65" s="49" t="s">
        <v>273</v>
      </c>
      <c r="B65" s="18" t="s">
        <v>136</v>
      </c>
      <c r="C65" s="19">
        <f>+C8+C15+C22+C29+C37+C49+C55+C60</f>
        <v>66698314</v>
      </c>
    </row>
    <row r="66" spans="1:3" s="279" customFormat="1" ht="12" customHeight="1" thickBot="1">
      <c r="A66" s="281" t="s">
        <v>425</v>
      </c>
      <c r="B66" s="30" t="s">
        <v>138</v>
      </c>
      <c r="C66" s="19">
        <f>SUM(C67:C69)</f>
        <v>0</v>
      </c>
    </row>
    <row r="67" spans="1:3" s="279" customFormat="1" ht="12" customHeight="1">
      <c r="A67" s="276" t="s">
        <v>139</v>
      </c>
      <c r="B67" s="22" t="s">
        <v>140</v>
      </c>
      <c r="C67" s="26"/>
    </row>
    <row r="68" spans="1:3" s="279" customFormat="1" ht="12" customHeight="1">
      <c r="A68" s="278" t="s">
        <v>141</v>
      </c>
      <c r="B68" s="25" t="s">
        <v>142</v>
      </c>
      <c r="C68" s="26"/>
    </row>
    <row r="69" spans="1:3" s="279" customFormat="1" ht="12" customHeight="1" thickBot="1">
      <c r="A69" s="280" t="s">
        <v>143</v>
      </c>
      <c r="B69" s="282" t="s">
        <v>426</v>
      </c>
      <c r="C69" s="26"/>
    </row>
    <row r="70" spans="1:3" s="279" customFormat="1" ht="12" customHeight="1" thickBot="1">
      <c r="A70" s="281" t="s">
        <v>145</v>
      </c>
      <c r="B70" s="30" t="s">
        <v>146</v>
      </c>
      <c r="C70" s="19">
        <f>SUM(C71:C74)</f>
        <v>0</v>
      </c>
    </row>
    <row r="71" spans="1:3" s="279" customFormat="1" ht="12" customHeight="1">
      <c r="A71" s="276" t="s">
        <v>147</v>
      </c>
      <c r="B71" s="22" t="s">
        <v>148</v>
      </c>
      <c r="C71" s="26"/>
    </row>
    <row r="72" spans="1:3" s="279" customFormat="1" ht="12" customHeight="1">
      <c r="A72" s="278" t="s">
        <v>149</v>
      </c>
      <c r="B72" s="25" t="s">
        <v>150</v>
      </c>
      <c r="C72" s="26"/>
    </row>
    <row r="73" spans="1:3" s="279" customFormat="1" ht="12" customHeight="1">
      <c r="A73" s="278" t="s">
        <v>151</v>
      </c>
      <c r="B73" s="25" t="s">
        <v>152</v>
      </c>
      <c r="C73" s="26"/>
    </row>
    <row r="74" spans="1:3" s="279" customFormat="1" ht="12" customHeight="1" thickBot="1">
      <c r="A74" s="280" t="s">
        <v>153</v>
      </c>
      <c r="B74" s="32" t="s">
        <v>154</v>
      </c>
      <c r="C74" s="26"/>
    </row>
    <row r="75" spans="1:3" s="279" customFormat="1" ht="12" customHeight="1" thickBot="1">
      <c r="A75" s="281" t="s">
        <v>155</v>
      </c>
      <c r="B75" s="30" t="s">
        <v>156</v>
      </c>
      <c r="C75" s="19">
        <f>SUM(C76:C77)</f>
        <v>15443955</v>
      </c>
    </row>
    <row r="76" spans="1:3" s="279" customFormat="1" ht="12" customHeight="1">
      <c r="A76" s="276" t="s">
        <v>157</v>
      </c>
      <c r="B76" s="22" t="s">
        <v>158</v>
      </c>
      <c r="C76" s="26">
        <v>15443955</v>
      </c>
    </row>
    <row r="77" spans="1:3" s="279" customFormat="1" ht="12" customHeight="1" thickBot="1">
      <c r="A77" s="280" t="s">
        <v>159</v>
      </c>
      <c r="B77" s="32" t="s">
        <v>160</v>
      </c>
      <c r="C77" s="26"/>
    </row>
    <row r="78" spans="1:3" s="277" customFormat="1" ht="12" customHeight="1" thickBot="1">
      <c r="A78" s="281" t="s">
        <v>161</v>
      </c>
      <c r="B78" s="30" t="s">
        <v>162</v>
      </c>
      <c r="C78" s="19">
        <f>SUM(C79:C81)</f>
        <v>1421796</v>
      </c>
    </row>
    <row r="79" spans="1:3" s="279" customFormat="1" ht="12" customHeight="1">
      <c r="A79" s="276" t="s">
        <v>163</v>
      </c>
      <c r="B79" s="22" t="s">
        <v>164</v>
      </c>
      <c r="C79" s="26">
        <v>1421796</v>
      </c>
    </row>
    <row r="80" spans="1:3" s="279" customFormat="1" ht="12" customHeight="1">
      <c r="A80" s="278" t="s">
        <v>165</v>
      </c>
      <c r="B80" s="25" t="s">
        <v>166</v>
      </c>
      <c r="C80" s="26"/>
    </row>
    <row r="81" spans="1:3" s="279" customFormat="1" ht="12" customHeight="1" thickBot="1">
      <c r="A81" s="280" t="s">
        <v>167</v>
      </c>
      <c r="B81" s="32" t="s">
        <v>168</v>
      </c>
      <c r="C81" s="26"/>
    </row>
    <row r="82" spans="1:3" s="279" customFormat="1" ht="12" customHeight="1" thickBot="1">
      <c r="A82" s="281" t="s">
        <v>169</v>
      </c>
      <c r="B82" s="30" t="s">
        <v>170</v>
      </c>
      <c r="C82" s="19">
        <f>SUM(C83:C86)</f>
        <v>0</v>
      </c>
    </row>
    <row r="83" spans="1:3" s="279" customFormat="1" ht="12" customHeight="1">
      <c r="A83" s="283" t="s">
        <v>171</v>
      </c>
      <c r="B83" s="22" t="s">
        <v>172</v>
      </c>
      <c r="C83" s="26"/>
    </row>
    <row r="84" spans="1:3" s="279" customFormat="1" ht="12" customHeight="1">
      <c r="A84" s="284" t="s">
        <v>173</v>
      </c>
      <c r="B84" s="25" t="s">
        <v>174</v>
      </c>
      <c r="C84" s="26"/>
    </row>
    <row r="85" spans="1:3" s="279" customFormat="1" ht="12" customHeight="1">
      <c r="A85" s="284" t="s">
        <v>175</v>
      </c>
      <c r="B85" s="25" t="s">
        <v>176</v>
      </c>
      <c r="C85" s="26"/>
    </row>
    <row r="86" spans="1:3" s="277" customFormat="1" ht="12" customHeight="1" thickBot="1">
      <c r="A86" s="285" t="s">
        <v>177</v>
      </c>
      <c r="B86" s="32" t="s">
        <v>178</v>
      </c>
      <c r="C86" s="26"/>
    </row>
    <row r="87" spans="1:3" s="277" customFormat="1" ht="12" customHeight="1" thickBot="1">
      <c r="A87" s="281" t="s">
        <v>179</v>
      </c>
      <c r="B87" s="30" t="s">
        <v>180</v>
      </c>
      <c r="C87" s="40"/>
    </row>
    <row r="88" spans="1:3" s="277" customFormat="1" ht="12" customHeight="1" thickBot="1">
      <c r="A88" s="281" t="s">
        <v>427</v>
      </c>
      <c r="B88" s="30" t="s">
        <v>182</v>
      </c>
      <c r="C88" s="40"/>
    </row>
    <row r="89" spans="1:3" s="277" customFormat="1" ht="12" customHeight="1" thickBot="1">
      <c r="A89" s="281" t="s">
        <v>428</v>
      </c>
      <c r="B89" s="41" t="s">
        <v>184</v>
      </c>
      <c r="C89" s="19">
        <f>+C66+C70+C75+C78+C82+C88+C87</f>
        <v>16865751</v>
      </c>
    </row>
    <row r="90" spans="1:3" s="277" customFormat="1" ht="12" customHeight="1" thickBot="1">
      <c r="A90" s="286" t="s">
        <v>429</v>
      </c>
      <c r="B90" s="43" t="s">
        <v>430</v>
      </c>
      <c r="C90" s="19">
        <f>+C65+C89</f>
        <v>83564065</v>
      </c>
    </row>
    <row r="91" spans="1:3" s="279" customFormat="1" ht="15" customHeight="1" thickBot="1">
      <c r="A91" s="287"/>
      <c r="B91" s="288"/>
      <c r="C91" s="289"/>
    </row>
    <row r="92" spans="1:3" s="272" customFormat="1" ht="16.5" customHeight="1" thickBot="1">
      <c r="A92" s="290"/>
      <c r="B92" s="291" t="s">
        <v>286</v>
      </c>
      <c r="C92" s="292"/>
    </row>
    <row r="93" spans="1:3" s="293" customFormat="1" ht="12" customHeight="1" thickBot="1">
      <c r="A93" s="13" t="s">
        <v>21</v>
      </c>
      <c r="B93" s="53" t="s">
        <v>431</v>
      </c>
      <c r="C93" s="54">
        <f>SUM(C94:C99)+C112+C113</f>
        <v>63940187</v>
      </c>
    </row>
    <row r="94" spans="1:3" ht="12" customHeight="1">
      <c r="A94" s="294" t="s">
        <v>23</v>
      </c>
      <c r="B94" s="56" t="s">
        <v>192</v>
      </c>
      <c r="C94" s="57">
        <v>14512452</v>
      </c>
    </row>
    <row r="95" spans="1:3" ht="12" customHeight="1">
      <c r="A95" s="278" t="s">
        <v>25</v>
      </c>
      <c r="B95" s="58" t="s">
        <v>193</v>
      </c>
      <c r="C95" s="26">
        <v>2538360</v>
      </c>
    </row>
    <row r="96" spans="1:3" ht="12" customHeight="1">
      <c r="A96" s="278" t="s">
        <v>27</v>
      </c>
      <c r="B96" s="58" t="s">
        <v>194</v>
      </c>
      <c r="C96" s="31">
        <v>24763007</v>
      </c>
    </row>
    <row r="97" spans="1:3" ht="12" customHeight="1">
      <c r="A97" s="278" t="s">
        <v>29</v>
      </c>
      <c r="B97" s="59" t="s">
        <v>195</v>
      </c>
      <c r="C97" s="31">
        <v>6649000</v>
      </c>
    </row>
    <row r="98" spans="1:3" ht="12" customHeight="1">
      <c r="A98" s="278" t="s">
        <v>196</v>
      </c>
      <c r="B98" s="60" t="s">
        <v>197</v>
      </c>
      <c r="C98" s="31">
        <v>7431926</v>
      </c>
    </row>
    <row r="99" spans="1:3" ht="12" customHeight="1">
      <c r="A99" s="278" t="s">
        <v>33</v>
      </c>
      <c r="B99" s="58" t="s">
        <v>432</v>
      </c>
      <c r="C99" s="31"/>
    </row>
    <row r="100" spans="1:3" ht="12" customHeight="1">
      <c r="A100" s="278" t="s">
        <v>199</v>
      </c>
      <c r="B100" s="62" t="s">
        <v>200</v>
      </c>
      <c r="C100" s="31"/>
    </row>
    <row r="101" spans="1:3" ht="12" customHeight="1">
      <c r="A101" s="278" t="s">
        <v>201</v>
      </c>
      <c r="B101" s="62" t="s">
        <v>202</v>
      </c>
      <c r="C101" s="31"/>
    </row>
    <row r="102" spans="1:3" ht="12" customHeight="1">
      <c r="A102" s="278" t="s">
        <v>203</v>
      </c>
      <c r="B102" s="62" t="s">
        <v>204</v>
      </c>
      <c r="C102" s="31"/>
    </row>
    <row r="103" spans="1:3" ht="12" customHeight="1">
      <c r="A103" s="278" t="s">
        <v>205</v>
      </c>
      <c r="B103" s="63" t="s">
        <v>206</v>
      </c>
      <c r="C103" s="31"/>
    </row>
    <row r="104" spans="1:3" ht="12" customHeight="1">
      <c r="A104" s="278" t="s">
        <v>207</v>
      </c>
      <c r="B104" s="63" t="s">
        <v>208</v>
      </c>
      <c r="C104" s="31"/>
    </row>
    <row r="105" spans="1:3" ht="12" customHeight="1">
      <c r="A105" s="278" t="s">
        <v>209</v>
      </c>
      <c r="B105" s="62" t="s">
        <v>210</v>
      </c>
      <c r="C105" s="31">
        <v>4191926</v>
      </c>
    </row>
    <row r="106" spans="1:3" ht="12" customHeight="1">
      <c r="A106" s="278" t="s">
        <v>211</v>
      </c>
      <c r="B106" s="62" t="s">
        <v>212</v>
      </c>
      <c r="C106" s="31"/>
    </row>
    <row r="107" spans="1:3" ht="12" customHeight="1">
      <c r="A107" s="278" t="s">
        <v>213</v>
      </c>
      <c r="B107" s="63" t="s">
        <v>214</v>
      </c>
      <c r="C107" s="31"/>
    </row>
    <row r="108" spans="1:3" ht="12" customHeight="1">
      <c r="A108" s="295" t="s">
        <v>215</v>
      </c>
      <c r="B108" s="61" t="s">
        <v>216</v>
      </c>
      <c r="C108" s="31"/>
    </row>
    <row r="109" spans="1:3" ht="12" customHeight="1">
      <c r="A109" s="278" t="s">
        <v>217</v>
      </c>
      <c r="B109" s="61" t="s">
        <v>218</v>
      </c>
      <c r="C109" s="31"/>
    </row>
    <row r="110" spans="1:3" ht="12" customHeight="1">
      <c r="A110" s="278" t="s">
        <v>219</v>
      </c>
      <c r="B110" s="63" t="s">
        <v>220</v>
      </c>
      <c r="C110" s="31">
        <v>3240000</v>
      </c>
    </row>
    <row r="111" spans="1:3" ht="12" customHeight="1">
      <c r="A111" s="278" t="s">
        <v>221</v>
      </c>
      <c r="B111" s="59" t="s">
        <v>222</v>
      </c>
      <c r="C111" s="26"/>
    </row>
    <row r="112" spans="1:3" ht="12" customHeight="1">
      <c r="A112" s="280" t="s">
        <v>223</v>
      </c>
      <c r="B112" s="58" t="s">
        <v>433</v>
      </c>
      <c r="C112" s="26">
        <v>8045442</v>
      </c>
    </row>
    <row r="113" spans="1:3" ht="12" customHeight="1" thickBot="1">
      <c r="A113" s="296" t="s">
        <v>225</v>
      </c>
      <c r="B113" s="297" t="s">
        <v>434</v>
      </c>
      <c r="C113" s="67"/>
    </row>
    <row r="114" spans="1:3" ht="12" customHeight="1" thickBot="1">
      <c r="A114" s="49" t="s">
        <v>35</v>
      </c>
      <c r="B114" s="84" t="s">
        <v>227</v>
      </c>
      <c r="C114" s="70">
        <f>+C115+C117+C119</f>
        <v>18202082</v>
      </c>
    </row>
    <row r="115" spans="1:3" ht="12" customHeight="1">
      <c r="A115" s="276" t="s">
        <v>37</v>
      </c>
      <c r="B115" s="58" t="s">
        <v>228</v>
      </c>
      <c r="C115" s="23"/>
    </row>
    <row r="116" spans="1:3" ht="12" customHeight="1">
      <c r="A116" s="276" t="s">
        <v>39</v>
      </c>
      <c r="B116" s="71" t="s">
        <v>229</v>
      </c>
      <c r="C116" s="23"/>
    </row>
    <row r="117" spans="1:3" ht="12" customHeight="1">
      <c r="A117" s="276" t="s">
        <v>41</v>
      </c>
      <c r="B117" s="71" t="s">
        <v>230</v>
      </c>
      <c r="C117" s="26">
        <v>14252082</v>
      </c>
    </row>
    <row r="118" spans="1:3" ht="12" customHeight="1">
      <c r="A118" s="276" t="s">
        <v>43</v>
      </c>
      <c r="B118" s="71" t="s">
        <v>231</v>
      </c>
      <c r="C118" s="72"/>
    </row>
    <row r="119" spans="1:3" ht="12" customHeight="1">
      <c r="A119" s="276" t="s">
        <v>45</v>
      </c>
      <c r="B119" s="29" t="s">
        <v>232</v>
      </c>
      <c r="C119" s="72">
        <v>3950000</v>
      </c>
    </row>
    <row r="120" spans="1:3" ht="12" customHeight="1">
      <c r="A120" s="276" t="s">
        <v>47</v>
      </c>
      <c r="B120" s="27" t="s">
        <v>233</v>
      </c>
      <c r="C120" s="72"/>
    </row>
    <row r="121" spans="1:3" ht="12" customHeight="1">
      <c r="A121" s="276" t="s">
        <v>234</v>
      </c>
      <c r="B121" s="73" t="s">
        <v>235</v>
      </c>
      <c r="C121" s="72"/>
    </row>
    <row r="122" spans="1:3" ht="12" customHeight="1">
      <c r="A122" s="276" t="s">
        <v>236</v>
      </c>
      <c r="B122" s="63" t="s">
        <v>208</v>
      </c>
      <c r="C122" s="72"/>
    </row>
    <row r="123" spans="1:3" ht="12" customHeight="1">
      <c r="A123" s="276" t="s">
        <v>237</v>
      </c>
      <c r="B123" s="63" t="s">
        <v>238</v>
      </c>
      <c r="C123" s="72"/>
    </row>
    <row r="124" spans="1:3" ht="12" customHeight="1">
      <c r="A124" s="276" t="s">
        <v>239</v>
      </c>
      <c r="B124" s="63" t="s">
        <v>240</v>
      </c>
      <c r="C124" s="72"/>
    </row>
    <row r="125" spans="1:3" ht="12" customHeight="1">
      <c r="A125" s="276" t="s">
        <v>241</v>
      </c>
      <c r="B125" s="63" t="s">
        <v>214</v>
      </c>
      <c r="C125" s="72"/>
    </row>
    <row r="126" spans="1:3" ht="12" customHeight="1">
      <c r="A126" s="276" t="s">
        <v>242</v>
      </c>
      <c r="B126" s="63" t="s">
        <v>243</v>
      </c>
      <c r="C126" s="72"/>
    </row>
    <row r="127" spans="1:3" ht="12" customHeight="1" thickBot="1">
      <c r="A127" s="295" t="s">
        <v>244</v>
      </c>
      <c r="B127" s="63" t="s">
        <v>245</v>
      </c>
      <c r="C127" s="74"/>
    </row>
    <row r="128" spans="1:3" ht="12" customHeight="1" thickBot="1">
      <c r="A128" s="49" t="s">
        <v>49</v>
      </c>
      <c r="B128" s="18" t="s">
        <v>246</v>
      </c>
      <c r="C128" s="19">
        <f>+C93+C114</f>
        <v>82142269</v>
      </c>
    </row>
    <row r="129" spans="1:3" ht="12" customHeight="1" thickBot="1">
      <c r="A129" s="49" t="s">
        <v>247</v>
      </c>
      <c r="B129" s="18" t="s">
        <v>248</v>
      </c>
      <c r="C129" s="19">
        <f>+C130+C131+C132</f>
        <v>0</v>
      </c>
    </row>
    <row r="130" spans="1:3" s="293" customFormat="1" ht="12" customHeight="1">
      <c r="A130" s="276" t="s">
        <v>65</v>
      </c>
      <c r="B130" s="75" t="s">
        <v>435</v>
      </c>
      <c r="C130" s="72"/>
    </row>
    <row r="131" spans="1:3" ht="12" customHeight="1">
      <c r="A131" s="276" t="s">
        <v>73</v>
      </c>
      <c r="B131" s="75" t="s">
        <v>250</v>
      </c>
      <c r="C131" s="72"/>
    </row>
    <row r="132" spans="1:3" ht="12" customHeight="1" thickBot="1">
      <c r="A132" s="295" t="s">
        <v>75</v>
      </c>
      <c r="B132" s="76" t="s">
        <v>436</v>
      </c>
      <c r="C132" s="72"/>
    </row>
    <row r="133" spans="1:3" ht="12" customHeight="1" thickBot="1">
      <c r="A133" s="49" t="s">
        <v>79</v>
      </c>
      <c r="B133" s="18" t="s">
        <v>252</v>
      </c>
      <c r="C133" s="19">
        <f>SUM(C134:C139)</f>
        <v>0</v>
      </c>
    </row>
    <row r="134" spans="1:3" ht="12" customHeight="1">
      <c r="A134" s="276" t="s">
        <v>81</v>
      </c>
      <c r="B134" s="75" t="s">
        <v>253</v>
      </c>
      <c r="C134" s="72"/>
    </row>
    <row r="135" spans="1:3" ht="12" customHeight="1">
      <c r="A135" s="276" t="s">
        <v>83</v>
      </c>
      <c r="B135" s="75" t="s">
        <v>254</v>
      </c>
      <c r="C135" s="72"/>
    </row>
    <row r="136" spans="1:3" ht="12" customHeight="1">
      <c r="A136" s="276" t="s">
        <v>85</v>
      </c>
      <c r="B136" s="75" t="s">
        <v>255</v>
      </c>
      <c r="C136" s="72"/>
    </row>
    <row r="137" spans="1:3" ht="12" customHeight="1">
      <c r="A137" s="276" t="s">
        <v>87</v>
      </c>
      <c r="B137" s="75" t="s">
        <v>437</v>
      </c>
      <c r="C137" s="72"/>
    </row>
    <row r="138" spans="1:3" ht="12" customHeight="1">
      <c r="A138" s="276" t="s">
        <v>89</v>
      </c>
      <c r="B138" s="75" t="s">
        <v>257</v>
      </c>
      <c r="C138" s="72"/>
    </row>
    <row r="139" spans="1:3" s="293" customFormat="1" ht="12" customHeight="1" thickBot="1">
      <c r="A139" s="295" t="s">
        <v>91</v>
      </c>
      <c r="B139" s="76" t="s">
        <v>258</v>
      </c>
      <c r="C139" s="72"/>
    </row>
    <row r="140" spans="1:11" ht="12" customHeight="1" thickBot="1">
      <c r="A140" s="49" t="s">
        <v>103</v>
      </c>
      <c r="B140" s="18" t="s">
        <v>438</v>
      </c>
      <c r="C140" s="19">
        <f>+C141+C142+C143+C144</f>
        <v>1421796</v>
      </c>
      <c r="K140" s="298"/>
    </row>
    <row r="141" spans="1:3" ht="12.75">
      <c r="A141" s="276" t="s">
        <v>105</v>
      </c>
      <c r="B141" s="75" t="s">
        <v>260</v>
      </c>
      <c r="C141" s="72"/>
    </row>
    <row r="142" spans="1:3" ht="12" customHeight="1">
      <c r="A142" s="276" t="s">
        <v>107</v>
      </c>
      <c r="B142" s="75" t="s">
        <v>261</v>
      </c>
      <c r="C142" s="72">
        <v>1421796</v>
      </c>
    </row>
    <row r="143" spans="1:3" ht="12" customHeight="1">
      <c r="A143" s="276" t="s">
        <v>109</v>
      </c>
      <c r="B143" s="75" t="s">
        <v>439</v>
      </c>
      <c r="C143" s="72"/>
    </row>
    <row r="144" spans="1:3" s="293" customFormat="1" ht="12" customHeight="1" thickBot="1">
      <c r="A144" s="276" t="s">
        <v>111</v>
      </c>
      <c r="B144" s="75" t="s">
        <v>262</v>
      </c>
      <c r="C144" s="72"/>
    </row>
    <row r="145" spans="1:3" s="293" customFormat="1" ht="12" customHeight="1" thickBot="1">
      <c r="A145" s="295" t="s">
        <v>113</v>
      </c>
      <c r="B145" s="76" t="s">
        <v>263</v>
      </c>
      <c r="C145" s="77">
        <f>SUM(C146:C150)</f>
        <v>0</v>
      </c>
    </row>
    <row r="146" spans="1:3" s="293" customFormat="1" ht="12" customHeight="1" thickBot="1">
      <c r="A146" s="49" t="s">
        <v>264</v>
      </c>
      <c r="B146" s="18" t="s">
        <v>265</v>
      </c>
      <c r="C146" s="72"/>
    </row>
    <row r="147" spans="1:3" s="293" customFormat="1" ht="12" customHeight="1">
      <c r="A147" s="276" t="s">
        <v>117</v>
      </c>
      <c r="B147" s="75" t="s">
        <v>266</v>
      </c>
      <c r="C147" s="72"/>
    </row>
    <row r="148" spans="1:3" s="293" customFormat="1" ht="12" customHeight="1">
      <c r="A148" s="276" t="s">
        <v>119</v>
      </c>
      <c r="B148" s="75" t="s">
        <v>267</v>
      </c>
      <c r="C148" s="72"/>
    </row>
    <row r="149" spans="1:3" s="293" customFormat="1" ht="12" customHeight="1">
      <c r="A149" s="276" t="s">
        <v>121</v>
      </c>
      <c r="B149" s="75" t="s">
        <v>268</v>
      </c>
      <c r="C149" s="72"/>
    </row>
    <row r="150" spans="1:3" s="293" customFormat="1" ht="12" customHeight="1" thickBot="1">
      <c r="A150" s="276" t="s">
        <v>123</v>
      </c>
      <c r="B150" s="75" t="s">
        <v>440</v>
      </c>
      <c r="C150" s="72"/>
    </row>
    <row r="151" spans="1:3" ht="12.75" customHeight="1" thickBot="1">
      <c r="A151" s="295" t="s">
        <v>270</v>
      </c>
      <c r="B151" s="76" t="s">
        <v>271</v>
      </c>
      <c r="C151" s="78"/>
    </row>
    <row r="152" spans="1:3" ht="12.75" customHeight="1" thickBot="1">
      <c r="A152" s="299" t="s">
        <v>125</v>
      </c>
      <c r="B152" s="18" t="s">
        <v>272</v>
      </c>
      <c r="C152" s="78"/>
    </row>
    <row r="153" spans="1:3" ht="12.75" customHeight="1" thickBot="1">
      <c r="A153" s="299" t="s">
        <v>273</v>
      </c>
      <c r="B153" s="18" t="s">
        <v>274</v>
      </c>
      <c r="C153" s="79"/>
    </row>
    <row r="154" spans="1:3" ht="12" customHeight="1" thickBot="1">
      <c r="A154" s="49" t="s">
        <v>275</v>
      </c>
      <c r="B154" s="18" t="s">
        <v>276</v>
      </c>
      <c r="C154" s="79">
        <v>1421796</v>
      </c>
    </row>
    <row r="155" spans="1:3" ht="15" customHeight="1" thickBot="1">
      <c r="A155" s="300" t="s">
        <v>277</v>
      </c>
      <c r="B155" s="83" t="s">
        <v>278</v>
      </c>
      <c r="C155" s="79">
        <f>+C128+C154</f>
        <v>83564065</v>
      </c>
    </row>
    <row r="157" spans="1:3" ht="15" customHeight="1">
      <c r="A157" s="301" t="s">
        <v>441</v>
      </c>
      <c r="B157" s="302"/>
      <c r="C157" s="303">
        <v>4</v>
      </c>
    </row>
    <row r="158" spans="1:3" ht="14.25" customHeight="1">
      <c r="A158" s="301" t="s">
        <v>442</v>
      </c>
      <c r="B158" s="302"/>
      <c r="C158" s="303">
        <v>13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50" zoomScaleNormal="150" zoomScaleSheetLayoutView="85" zoomScalePageLayoutView="0" workbookViewId="0" topLeftCell="A139">
      <selection activeCell="C161" sqref="C161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 t="str">
        <f>+CONCATENATE("9.1.1. melléklet a ……/",LEFT('1.1 ÖSSZEFÜGGÉSEK'!A5,4),". (….) önkormányzati rendelethez")</f>
        <v>9.1.1. melléklet a ……/2017. (….) önkormányzati rendelethez</v>
      </c>
    </row>
    <row r="2" spans="1:3" s="259" customFormat="1" ht="21" customHeight="1">
      <c r="A2" s="256" t="s">
        <v>287</v>
      </c>
      <c r="B2" s="257" t="s">
        <v>416</v>
      </c>
      <c r="C2" s="258" t="s">
        <v>417</v>
      </c>
    </row>
    <row r="3" spans="1:3" s="259" customFormat="1" ht="15.75">
      <c r="A3" s="260" t="s">
        <v>418</v>
      </c>
      <c r="B3" s="261" t="s">
        <v>443</v>
      </c>
      <c r="C3" s="262" t="s">
        <v>444</v>
      </c>
    </row>
    <row r="4" spans="1:3" s="265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268" t="s">
        <v>422</v>
      </c>
    </row>
    <row r="6" spans="1:3" s="272" customFormat="1" ht="12.75" customHeight="1">
      <c r="A6" s="269" t="s">
        <v>18</v>
      </c>
      <c r="B6" s="270" t="s">
        <v>19</v>
      </c>
      <c r="C6" s="271" t="s">
        <v>20</v>
      </c>
    </row>
    <row r="7" spans="1:3" s="272" customFormat="1" ht="15.75" customHeight="1">
      <c r="A7" s="273"/>
      <c r="B7" s="274" t="s">
        <v>285</v>
      </c>
      <c r="C7" s="275"/>
    </row>
    <row r="8" spans="1:3" s="272" customFormat="1" ht="12" customHeight="1">
      <c r="A8" s="49" t="s">
        <v>21</v>
      </c>
      <c r="B8" s="18" t="s">
        <v>22</v>
      </c>
      <c r="C8" s="19">
        <f>+C9+C10+C11+C12+C13+C14</f>
        <v>24655812</v>
      </c>
    </row>
    <row r="9" spans="1:3" s="277" customFormat="1" ht="12" customHeight="1">
      <c r="A9" s="276" t="s">
        <v>23</v>
      </c>
      <c r="B9" s="22" t="s">
        <v>24</v>
      </c>
      <c r="C9" s="23">
        <v>13513412</v>
      </c>
    </row>
    <row r="10" spans="1:3" s="279" customFormat="1" ht="12" customHeight="1">
      <c r="A10" s="278" t="s">
        <v>25</v>
      </c>
      <c r="B10" s="25" t="s">
        <v>26</v>
      </c>
      <c r="C10" s="26"/>
    </row>
    <row r="11" spans="1:3" s="279" customFormat="1" ht="12" customHeight="1">
      <c r="A11" s="278" t="s">
        <v>27</v>
      </c>
      <c r="B11" s="25" t="s">
        <v>28</v>
      </c>
      <c r="C11" s="26">
        <v>9649000</v>
      </c>
    </row>
    <row r="12" spans="1:3" s="279" customFormat="1" ht="12" customHeight="1">
      <c r="A12" s="278" t="s">
        <v>29</v>
      </c>
      <c r="B12" s="25" t="s">
        <v>30</v>
      </c>
      <c r="C12" s="26">
        <v>1493400</v>
      </c>
    </row>
    <row r="13" spans="1:3" s="279" customFormat="1" ht="12" customHeight="1">
      <c r="A13" s="278" t="s">
        <v>31</v>
      </c>
      <c r="B13" s="25" t="s">
        <v>423</v>
      </c>
      <c r="C13" s="26"/>
    </row>
    <row r="14" spans="1:3" s="277" customFormat="1" ht="12" customHeight="1">
      <c r="A14" s="280" t="s">
        <v>33</v>
      </c>
      <c r="B14" s="32" t="s">
        <v>34</v>
      </c>
      <c r="C14" s="26"/>
    </row>
    <row r="15" spans="1:3" s="277" customFormat="1" ht="12" customHeight="1">
      <c r="A15" s="49" t="s">
        <v>35</v>
      </c>
      <c r="B15" s="30" t="s">
        <v>36</v>
      </c>
      <c r="C15" s="19">
        <f>+C16+C17+C18+C19+C20</f>
        <v>8637702</v>
      </c>
    </row>
    <row r="16" spans="1:3" s="277" customFormat="1" ht="12" customHeight="1">
      <c r="A16" s="276" t="s">
        <v>37</v>
      </c>
      <c r="B16" s="22" t="s">
        <v>38</v>
      </c>
      <c r="C16" s="23"/>
    </row>
    <row r="17" spans="1:3" s="277" customFormat="1" ht="12" customHeight="1">
      <c r="A17" s="278" t="s">
        <v>39</v>
      </c>
      <c r="B17" s="25" t="s">
        <v>40</v>
      </c>
      <c r="C17" s="26"/>
    </row>
    <row r="18" spans="1:3" s="277" customFormat="1" ht="12" customHeight="1">
      <c r="A18" s="278" t="s">
        <v>41</v>
      </c>
      <c r="B18" s="25" t="s">
        <v>42</v>
      </c>
      <c r="C18" s="26"/>
    </row>
    <row r="19" spans="1:3" s="277" customFormat="1" ht="12" customHeight="1">
      <c r="A19" s="278" t="s">
        <v>43</v>
      </c>
      <c r="B19" s="25" t="s">
        <v>44</v>
      </c>
      <c r="C19" s="26"/>
    </row>
    <row r="20" spans="1:3" s="277" customFormat="1" ht="12" customHeight="1">
      <c r="A20" s="278" t="s">
        <v>45</v>
      </c>
      <c r="B20" s="25" t="s">
        <v>46</v>
      </c>
      <c r="C20" s="26">
        <v>8637702</v>
      </c>
    </row>
    <row r="21" spans="1:3" s="279" customFormat="1" ht="12" customHeight="1">
      <c r="A21" s="280" t="s">
        <v>47</v>
      </c>
      <c r="B21" s="32" t="s">
        <v>48</v>
      </c>
      <c r="C21" s="31"/>
    </row>
    <row r="22" spans="1:3" s="279" customFormat="1" ht="12" customHeight="1">
      <c r="A22" s="49" t="s">
        <v>49</v>
      </c>
      <c r="B22" s="18" t="s">
        <v>50</v>
      </c>
      <c r="C22" s="19">
        <f>+C23+C24+C25+C26+C27</f>
        <v>0</v>
      </c>
    </row>
    <row r="23" spans="1:3" s="279" customFormat="1" ht="12" customHeight="1">
      <c r="A23" s="276" t="s">
        <v>51</v>
      </c>
      <c r="B23" s="22" t="s">
        <v>52</v>
      </c>
      <c r="C23" s="23"/>
    </row>
    <row r="24" spans="1:3" s="277" customFormat="1" ht="12" customHeight="1">
      <c r="A24" s="278" t="s">
        <v>53</v>
      </c>
      <c r="B24" s="25" t="s">
        <v>54</v>
      </c>
      <c r="C24" s="26"/>
    </row>
    <row r="25" spans="1:3" s="279" customFormat="1" ht="12" customHeight="1">
      <c r="A25" s="278" t="s">
        <v>55</v>
      </c>
      <c r="B25" s="25" t="s">
        <v>56</v>
      </c>
      <c r="C25" s="26"/>
    </row>
    <row r="26" spans="1:3" s="279" customFormat="1" ht="12" customHeight="1">
      <c r="A26" s="278" t="s">
        <v>57</v>
      </c>
      <c r="B26" s="25" t="s">
        <v>58</v>
      </c>
      <c r="C26" s="26"/>
    </row>
    <row r="27" spans="1:3" s="279" customFormat="1" ht="12" customHeight="1">
      <c r="A27" s="278" t="s">
        <v>59</v>
      </c>
      <c r="B27" s="25" t="s">
        <v>60</v>
      </c>
      <c r="C27" s="26"/>
    </row>
    <row r="28" spans="1:3" s="279" customFormat="1" ht="12" customHeight="1">
      <c r="A28" s="280" t="s">
        <v>61</v>
      </c>
      <c r="B28" s="32" t="s">
        <v>62</v>
      </c>
      <c r="C28" s="31"/>
    </row>
    <row r="29" spans="1:3" s="279" customFormat="1" ht="12" customHeight="1">
      <c r="A29" s="49" t="s">
        <v>63</v>
      </c>
      <c r="B29" s="18" t="s">
        <v>64</v>
      </c>
      <c r="C29" s="19">
        <f>+C30+C34+C35+C36</f>
        <v>32005000</v>
      </c>
    </row>
    <row r="30" spans="1:3" s="279" customFormat="1" ht="12" customHeight="1">
      <c r="A30" s="276" t="s">
        <v>65</v>
      </c>
      <c r="B30" s="22" t="s">
        <v>424</v>
      </c>
      <c r="C30" s="33">
        <f>SUM(C31:C33)</f>
        <v>28033000</v>
      </c>
    </row>
    <row r="31" spans="1:3" s="279" customFormat="1" ht="12" customHeight="1">
      <c r="A31" s="278" t="s">
        <v>67</v>
      </c>
      <c r="B31" s="25" t="s">
        <v>68</v>
      </c>
      <c r="C31" s="26">
        <v>6633000</v>
      </c>
    </row>
    <row r="32" spans="1:3" s="279" customFormat="1" ht="12" customHeight="1">
      <c r="A32" s="278" t="s">
        <v>69</v>
      </c>
      <c r="B32" s="25" t="s">
        <v>70</v>
      </c>
      <c r="C32" s="26">
        <v>400000</v>
      </c>
    </row>
    <row r="33" spans="1:3" s="279" customFormat="1" ht="12" customHeight="1">
      <c r="A33" s="278" t="s">
        <v>71</v>
      </c>
      <c r="B33" s="25" t="s">
        <v>72</v>
      </c>
      <c r="C33" s="26">
        <v>21000000</v>
      </c>
    </row>
    <row r="34" spans="1:3" s="279" customFormat="1" ht="12" customHeight="1">
      <c r="A34" s="278" t="s">
        <v>73</v>
      </c>
      <c r="B34" s="25" t="s">
        <v>74</v>
      </c>
      <c r="C34" s="26">
        <v>3762000</v>
      </c>
    </row>
    <row r="35" spans="1:3" s="279" customFormat="1" ht="12" customHeight="1">
      <c r="A35" s="278" t="s">
        <v>75</v>
      </c>
      <c r="B35" s="25" t="s">
        <v>76</v>
      </c>
      <c r="C35" s="26"/>
    </row>
    <row r="36" spans="1:3" s="279" customFormat="1" ht="12" customHeight="1">
      <c r="A36" s="280" t="s">
        <v>77</v>
      </c>
      <c r="B36" s="32" t="s">
        <v>78</v>
      </c>
      <c r="C36" s="31">
        <v>210000</v>
      </c>
    </row>
    <row r="37" spans="1:3" s="279" customFormat="1" ht="12" customHeight="1">
      <c r="A37" s="49" t="s">
        <v>79</v>
      </c>
      <c r="B37" s="18" t="s">
        <v>80</v>
      </c>
      <c r="C37" s="19">
        <f>SUM(C38:C48)</f>
        <v>1399800</v>
      </c>
    </row>
    <row r="38" spans="1:3" s="279" customFormat="1" ht="12" customHeight="1">
      <c r="A38" s="276" t="s">
        <v>81</v>
      </c>
      <c r="B38" s="22" t="s">
        <v>82</v>
      </c>
      <c r="C38" s="23">
        <v>0</v>
      </c>
    </row>
    <row r="39" spans="1:3" s="279" customFormat="1" ht="12" customHeight="1">
      <c r="A39" s="278" t="s">
        <v>83</v>
      </c>
      <c r="B39" s="25" t="s">
        <v>84</v>
      </c>
      <c r="C39" s="26"/>
    </row>
    <row r="40" spans="1:3" s="279" customFormat="1" ht="12" customHeight="1">
      <c r="A40" s="278" t="s">
        <v>85</v>
      </c>
      <c r="B40" s="25" t="s">
        <v>86</v>
      </c>
      <c r="C40" s="26"/>
    </row>
    <row r="41" spans="1:3" s="279" customFormat="1" ht="12" customHeight="1">
      <c r="A41" s="278" t="s">
        <v>87</v>
      </c>
      <c r="B41" s="25" t="s">
        <v>88</v>
      </c>
      <c r="C41" s="26">
        <v>1196000</v>
      </c>
    </row>
    <row r="42" spans="1:3" s="279" customFormat="1" ht="12" customHeight="1">
      <c r="A42" s="278" t="s">
        <v>89</v>
      </c>
      <c r="B42" s="25" t="s">
        <v>90</v>
      </c>
      <c r="C42" s="26"/>
    </row>
    <row r="43" spans="1:3" s="279" customFormat="1" ht="12" customHeight="1">
      <c r="A43" s="278" t="s">
        <v>91</v>
      </c>
      <c r="B43" s="25" t="s">
        <v>92</v>
      </c>
      <c r="C43" s="26"/>
    </row>
    <row r="44" spans="1:3" s="279" customFormat="1" ht="12" customHeight="1">
      <c r="A44" s="278" t="s">
        <v>93</v>
      </c>
      <c r="B44" s="25" t="s">
        <v>94</v>
      </c>
      <c r="C44" s="26"/>
    </row>
    <row r="45" spans="1:3" s="279" customFormat="1" ht="12" customHeight="1">
      <c r="A45" s="278" t="s">
        <v>95</v>
      </c>
      <c r="B45" s="25" t="s">
        <v>96</v>
      </c>
      <c r="C45" s="26">
        <v>33800</v>
      </c>
    </row>
    <row r="46" spans="1:3" s="279" customFormat="1" ht="12" customHeight="1">
      <c r="A46" s="278" t="s">
        <v>97</v>
      </c>
      <c r="B46" s="25" t="s">
        <v>98</v>
      </c>
      <c r="C46" s="26"/>
    </row>
    <row r="47" spans="1:3" s="279" customFormat="1" ht="12" customHeight="1">
      <c r="A47" s="280" t="s">
        <v>99</v>
      </c>
      <c r="B47" s="32" t="s">
        <v>100</v>
      </c>
      <c r="C47" s="31"/>
    </row>
    <row r="48" spans="1:3" s="279" customFormat="1" ht="12" customHeight="1">
      <c r="A48" s="280" t="s">
        <v>101</v>
      </c>
      <c r="B48" s="32" t="s">
        <v>102</v>
      </c>
      <c r="C48" s="31">
        <v>170000</v>
      </c>
    </row>
    <row r="49" spans="1:3" s="279" customFormat="1" ht="12" customHeight="1">
      <c r="A49" s="49" t="s">
        <v>103</v>
      </c>
      <c r="B49" s="18" t="s">
        <v>104</v>
      </c>
      <c r="C49" s="19">
        <f>SUM(C50:C54)</f>
        <v>0</v>
      </c>
    </row>
    <row r="50" spans="1:3" s="279" customFormat="1" ht="12" customHeight="1">
      <c r="A50" s="276" t="s">
        <v>105</v>
      </c>
      <c r="B50" s="22" t="s">
        <v>106</v>
      </c>
      <c r="C50" s="23"/>
    </row>
    <row r="51" spans="1:3" s="279" customFormat="1" ht="12" customHeight="1">
      <c r="A51" s="278" t="s">
        <v>107</v>
      </c>
      <c r="B51" s="25" t="s">
        <v>108</v>
      </c>
      <c r="C51" s="26"/>
    </row>
    <row r="52" spans="1:3" s="279" customFormat="1" ht="12" customHeight="1">
      <c r="A52" s="278" t="s">
        <v>109</v>
      </c>
      <c r="B52" s="25" t="s">
        <v>110</v>
      </c>
      <c r="C52" s="26"/>
    </row>
    <row r="53" spans="1:3" s="279" customFormat="1" ht="12" customHeight="1">
      <c r="A53" s="278" t="s">
        <v>111</v>
      </c>
      <c r="B53" s="25" t="s">
        <v>112</v>
      </c>
      <c r="C53" s="26"/>
    </row>
    <row r="54" spans="1:3" s="279" customFormat="1" ht="12" customHeight="1">
      <c r="A54" s="280" t="s">
        <v>113</v>
      </c>
      <c r="B54" s="32" t="s">
        <v>114</v>
      </c>
      <c r="C54" s="31"/>
    </row>
    <row r="55" spans="1:3" s="279" customFormat="1" ht="12" customHeight="1">
      <c r="A55" s="49" t="s">
        <v>115</v>
      </c>
      <c r="B55" s="18" t="s">
        <v>116</v>
      </c>
      <c r="C55" s="19">
        <f>SUM(C56:C58)</f>
        <v>0</v>
      </c>
    </row>
    <row r="56" spans="1:3" s="279" customFormat="1" ht="12" customHeight="1">
      <c r="A56" s="276" t="s">
        <v>117</v>
      </c>
      <c r="B56" s="22" t="s">
        <v>118</v>
      </c>
      <c r="C56" s="23"/>
    </row>
    <row r="57" spans="1:3" s="279" customFormat="1" ht="12" customHeight="1">
      <c r="A57" s="278" t="s">
        <v>119</v>
      </c>
      <c r="B57" s="25" t="s">
        <v>120</v>
      </c>
      <c r="C57" s="26"/>
    </row>
    <row r="58" spans="1:3" s="279" customFormat="1" ht="12" customHeight="1">
      <c r="A58" s="278" t="s">
        <v>121</v>
      </c>
      <c r="B58" s="25" t="s">
        <v>122</v>
      </c>
      <c r="C58" s="26"/>
    </row>
    <row r="59" spans="1:3" s="279" customFormat="1" ht="12" customHeight="1">
      <c r="A59" s="280" t="s">
        <v>123</v>
      </c>
      <c r="B59" s="32" t="s">
        <v>124</v>
      </c>
      <c r="C59" s="31"/>
    </row>
    <row r="60" spans="1:3" s="279" customFormat="1" ht="12" customHeight="1">
      <c r="A60" s="49" t="s">
        <v>125</v>
      </c>
      <c r="B60" s="30" t="s">
        <v>126</v>
      </c>
      <c r="C60" s="19">
        <f>SUM(C61:C63)</f>
        <v>0</v>
      </c>
    </row>
    <row r="61" spans="1:3" s="279" customFormat="1" ht="12" customHeight="1">
      <c r="A61" s="276" t="s">
        <v>127</v>
      </c>
      <c r="B61" s="22" t="s">
        <v>128</v>
      </c>
      <c r="C61" s="26"/>
    </row>
    <row r="62" spans="1:3" s="279" customFormat="1" ht="12" customHeight="1">
      <c r="A62" s="278" t="s">
        <v>129</v>
      </c>
      <c r="B62" s="25" t="s">
        <v>130</v>
      </c>
      <c r="C62" s="26"/>
    </row>
    <row r="63" spans="1:3" s="279" customFormat="1" ht="12" customHeight="1">
      <c r="A63" s="278" t="s">
        <v>131</v>
      </c>
      <c r="B63" s="25" t="s">
        <v>132</v>
      </c>
      <c r="C63" s="26"/>
    </row>
    <row r="64" spans="1:3" s="279" customFormat="1" ht="12" customHeight="1">
      <c r="A64" s="280" t="s">
        <v>133</v>
      </c>
      <c r="B64" s="32" t="s">
        <v>134</v>
      </c>
      <c r="C64" s="26"/>
    </row>
    <row r="65" spans="1:3" s="279" customFormat="1" ht="12" customHeight="1">
      <c r="A65" s="49" t="s">
        <v>273</v>
      </c>
      <c r="B65" s="18" t="s">
        <v>136</v>
      </c>
      <c r="C65" s="19">
        <f>+C8+C15+C22+C29+C37+C49+C55+C60</f>
        <v>66698314</v>
      </c>
    </row>
    <row r="66" spans="1:3" s="279" customFormat="1" ht="12" customHeight="1">
      <c r="A66" s="281" t="s">
        <v>425</v>
      </c>
      <c r="B66" s="30" t="s">
        <v>138</v>
      </c>
      <c r="C66" s="19">
        <f>SUM(C67:C69)</f>
        <v>0</v>
      </c>
    </row>
    <row r="67" spans="1:3" s="279" customFormat="1" ht="12" customHeight="1">
      <c r="A67" s="276" t="s">
        <v>139</v>
      </c>
      <c r="B67" s="22" t="s">
        <v>140</v>
      </c>
      <c r="C67" s="26"/>
    </row>
    <row r="68" spans="1:3" s="279" customFormat="1" ht="12" customHeight="1">
      <c r="A68" s="278" t="s">
        <v>141</v>
      </c>
      <c r="B68" s="25" t="s">
        <v>142</v>
      </c>
      <c r="C68" s="26"/>
    </row>
    <row r="69" spans="1:3" s="279" customFormat="1" ht="12" customHeight="1">
      <c r="A69" s="280" t="s">
        <v>143</v>
      </c>
      <c r="B69" s="282" t="s">
        <v>426</v>
      </c>
      <c r="C69" s="26"/>
    </row>
    <row r="70" spans="1:3" s="279" customFormat="1" ht="12" customHeight="1">
      <c r="A70" s="281" t="s">
        <v>145</v>
      </c>
      <c r="B70" s="30" t="s">
        <v>146</v>
      </c>
      <c r="C70" s="19">
        <f>SUM(C71:C74)</f>
        <v>0</v>
      </c>
    </row>
    <row r="71" spans="1:3" s="279" customFormat="1" ht="12" customHeight="1">
      <c r="A71" s="276" t="s">
        <v>147</v>
      </c>
      <c r="B71" s="22" t="s">
        <v>148</v>
      </c>
      <c r="C71" s="26"/>
    </row>
    <row r="72" spans="1:3" s="279" customFormat="1" ht="12" customHeight="1">
      <c r="A72" s="278" t="s">
        <v>149</v>
      </c>
      <c r="B72" s="25" t="s">
        <v>150</v>
      </c>
      <c r="C72" s="26"/>
    </row>
    <row r="73" spans="1:3" s="279" customFormat="1" ht="12" customHeight="1">
      <c r="A73" s="278" t="s">
        <v>151</v>
      </c>
      <c r="B73" s="25" t="s">
        <v>152</v>
      </c>
      <c r="C73" s="26"/>
    </row>
    <row r="74" spans="1:3" s="279" customFormat="1" ht="12" customHeight="1">
      <c r="A74" s="280" t="s">
        <v>153</v>
      </c>
      <c r="B74" s="32" t="s">
        <v>154</v>
      </c>
      <c r="C74" s="26"/>
    </row>
    <row r="75" spans="1:3" s="279" customFormat="1" ht="12" customHeight="1">
      <c r="A75" s="281" t="s">
        <v>155</v>
      </c>
      <c r="B75" s="30" t="s">
        <v>156</v>
      </c>
      <c r="C75" s="19">
        <f>SUM(C76:C77)</f>
        <v>15443955</v>
      </c>
    </row>
    <row r="76" spans="1:3" s="279" customFormat="1" ht="12" customHeight="1">
      <c r="A76" s="276" t="s">
        <v>157</v>
      </c>
      <c r="B76" s="22" t="s">
        <v>158</v>
      </c>
      <c r="C76" s="26">
        <v>15443955</v>
      </c>
    </row>
    <row r="77" spans="1:3" s="279" customFormat="1" ht="12" customHeight="1">
      <c r="A77" s="280" t="s">
        <v>159</v>
      </c>
      <c r="B77" s="32" t="s">
        <v>160</v>
      </c>
      <c r="C77" s="26"/>
    </row>
    <row r="78" spans="1:3" s="277" customFormat="1" ht="12" customHeight="1">
      <c r="A78" s="281" t="s">
        <v>161</v>
      </c>
      <c r="B78" s="30" t="s">
        <v>162</v>
      </c>
      <c r="C78" s="19">
        <f>SUM(C79:C81)</f>
        <v>1421796</v>
      </c>
    </row>
    <row r="79" spans="1:3" s="279" customFormat="1" ht="12" customHeight="1">
      <c r="A79" s="276" t="s">
        <v>163</v>
      </c>
      <c r="B79" s="22" t="s">
        <v>164</v>
      </c>
      <c r="C79" s="26">
        <v>1421796</v>
      </c>
    </row>
    <row r="80" spans="1:3" s="279" customFormat="1" ht="12" customHeight="1">
      <c r="A80" s="278" t="s">
        <v>165</v>
      </c>
      <c r="B80" s="25" t="s">
        <v>166</v>
      </c>
      <c r="C80" s="26"/>
    </row>
    <row r="81" spans="1:3" s="279" customFormat="1" ht="12" customHeight="1">
      <c r="A81" s="280" t="s">
        <v>167</v>
      </c>
      <c r="B81" s="32" t="s">
        <v>168</v>
      </c>
      <c r="C81" s="26"/>
    </row>
    <row r="82" spans="1:3" s="279" customFormat="1" ht="12" customHeight="1">
      <c r="A82" s="281" t="s">
        <v>169</v>
      </c>
      <c r="B82" s="30" t="s">
        <v>170</v>
      </c>
      <c r="C82" s="19">
        <f>SUM(C83:C86)</f>
        <v>0</v>
      </c>
    </row>
    <row r="83" spans="1:3" s="279" customFormat="1" ht="12" customHeight="1">
      <c r="A83" s="283" t="s">
        <v>171</v>
      </c>
      <c r="B83" s="22" t="s">
        <v>172</v>
      </c>
      <c r="C83" s="26"/>
    </row>
    <row r="84" spans="1:3" s="279" customFormat="1" ht="12" customHeight="1">
      <c r="A84" s="284" t="s">
        <v>173</v>
      </c>
      <c r="B84" s="25" t="s">
        <v>174</v>
      </c>
      <c r="C84" s="26"/>
    </row>
    <row r="85" spans="1:3" s="279" customFormat="1" ht="12" customHeight="1">
      <c r="A85" s="284" t="s">
        <v>175</v>
      </c>
      <c r="B85" s="25" t="s">
        <v>176</v>
      </c>
      <c r="C85" s="26"/>
    </row>
    <row r="86" spans="1:3" s="277" customFormat="1" ht="12" customHeight="1">
      <c r="A86" s="285" t="s">
        <v>177</v>
      </c>
      <c r="B86" s="32" t="s">
        <v>178</v>
      </c>
      <c r="C86" s="26"/>
    </row>
    <row r="87" spans="1:3" s="277" customFormat="1" ht="12" customHeight="1">
      <c r="A87" s="281" t="s">
        <v>179</v>
      </c>
      <c r="B87" s="30" t="s">
        <v>180</v>
      </c>
      <c r="C87" s="40"/>
    </row>
    <row r="88" spans="1:3" s="277" customFormat="1" ht="12" customHeight="1">
      <c r="A88" s="281" t="s">
        <v>427</v>
      </c>
      <c r="B88" s="30" t="s">
        <v>182</v>
      </c>
      <c r="C88" s="40"/>
    </row>
    <row r="89" spans="1:3" s="277" customFormat="1" ht="12" customHeight="1">
      <c r="A89" s="281" t="s">
        <v>428</v>
      </c>
      <c r="B89" s="41" t="s">
        <v>184</v>
      </c>
      <c r="C89" s="19">
        <f>+C66+C70+C75+C78+C82+C88+C87</f>
        <v>16865751</v>
      </c>
    </row>
    <row r="90" spans="1:3" s="277" customFormat="1" ht="12" customHeight="1">
      <c r="A90" s="286" t="s">
        <v>429</v>
      </c>
      <c r="B90" s="43" t="s">
        <v>430</v>
      </c>
      <c r="C90" s="19">
        <f>+C65+C89</f>
        <v>83564065</v>
      </c>
    </row>
    <row r="91" spans="1:3" s="279" customFormat="1" ht="15" customHeight="1">
      <c r="A91" s="287"/>
      <c r="B91" s="288"/>
      <c r="C91" s="289"/>
    </row>
    <row r="92" spans="1:3" s="272" customFormat="1" ht="16.5" customHeight="1" thickBot="1">
      <c r="A92" s="290"/>
      <c r="B92" s="291" t="s">
        <v>286</v>
      </c>
      <c r="C92" s="292"/>
    </row>
    <row r="93" spans="1:3" s="293" customFormat="1" ht="12" customHeight="1" thickBot="1">
      <c r="A93" s="13" t="s">
        <v>21</v>
      </c>
      <c r="B93" s="53" t="s">
        <v>431</v>
      </c>
      <c r="C93" s="54">
        <f>SUM(C94:C99)+C112+C113</f>
        <v>63940187</v>
      </c>
    </row>
    <row r="94" spans="1:3" ht="12" customHeight="1">
      <c r="A94" s="294" t="s">
        <v>23</v>
      </c>
      <c r="B94" s="56" t="s">
        <v>192</v>
      </c>
      <c r="C94" s="57">
        <v>14512452</v>
      </c>
    </row>
    <row r="95" spans="1:3" ht="12" customHeight="1">
      <c r="A95" s="278" t="s">
        <v>25</v>
      </c>
      <c r="B95" s="58" t="s">
        <v>193</v>
      </c>
      <c r="C95" s="26">
        <v>2538360</v>
      </c>
    </row>
    <row r="96" spans="1:3" ht="12" customHeight="1">
      <c r="A96" s="278" t="s">
        <v>27</v>
      </c>
      <c r="B96" s="58" t="s">
        <v>194</v>
      </c>
      <c r="C96" s="31">
        <v>24763007</v>
      </c>
    </row>
    <row r="97" spans="1:3" ht="12" customHeight="1">
      <c r="A97" s="278" t="s">
        <v>29</v>
      </c>
      <c r="B97" s="59" t="s">
        <v>195</v>
      </c>
      <c r="C97" s="31">
        <v>6649000</v>
      </c>
    </row>
    <row r="98" spans="1:3" ht="12" customHeight="1">
      <c r="A98" s="278" t="s">
        <v>196</v>
      </c>
      <c r="B98" s="60" t="s">
        <v>197</v>
      </c>
      <c r="C98" s="31">
        <v>7431926</v>
      </c>
    </row>
    <row r="99" spans="1:3" ht="12" customHeight="1">
      <c r="A99" s="278" t="s">
        <v>33</v>
      </c>
      <c r="B99" s="58" t="s">
        <v>432</v>
      </c>
      <c r="C99" s="31"/>
    </row>
    <row r="100" spans="1:3" ht="12" customHeight="1">
      <c r="A100" s="278" t="s">
        <v>199</v>
      </c>
      <c r="B100" s="62" t="s">
        <v>200</v>
      </c>
      <c r="C100" s="31"/>
    </row>
    <row r="101" spans="1:3" ht="12" customHeight="1">
      <c r="A101" s="278" t="s">
        <v>201</v>
      </c>
      <c r="B101" s="62" t="s">
        <v>202</v>
      </c>
      <c r="C101" s="31"/>
    </row>
    <row r="102" spans="1:3" ht="12" customHeight="1">
      <c r="A102" s="278" t="s">
        <v>203</v>
      </c>
      <c r="B102" s="62" t="s">
        <v>204</v>
      </c>
      <c r="C102" s="31"/>
    </row>
    <row r="103" spans="1:3" ht="12" customHeight="1">
      <c r="A103" s="278" t="s">
        <v>205</v>
      </c>
      <c r="B103" s="63" t="s">
        <v>206</v>
      </c>
      <c r="C103" s="31"/>
    </row>
    <row r="104" spans="1:3" ht="12" customHeight="1">
      <c r="A104" s="278" t="s">
        <v>207</v>
      </c>
      <c r="B104" s="63" t="s">
        <v>208</v>
      </c>
      <c r="C104" s="31"/>
    </row>
    <row r="105" spans="1:3" ht="12" customHeight="1">
      <c r="A105" s="278" t="s">
        <v>209</v>
      </c>
      <c r="B105" s="62" t="s">
        <v>210</v>
      </c>
      <c r="C105" s="31">
        <v>4191926</v>
      </c>
    </row>
    <row r="106" spans="1:3" ht="12" customHeight="1">
      <c r="A106" s="278" t="s">
        <v>211</v>
      </c>
      <c r="B106" s="62" t="s">
        <v>212</v>
      </c>
      <c r="C106" s="31"/>
    </row>
    <row r="107" spans="1:3" ht="12" customHeight="1">
      <c r="A107" s="278" t="s">
        <v>213</v>
      </c>
      <c r="B107" s="63" t="s">
        <v>214</v>
      </c>
      <c r="C107" s="31"/>
    </row>
    <row r="108" spans="1:3" ht="12" customHeight="1">
      <c r="A108" s="295" t="s">
        <v>215</v>
      </c>
      <c r="B108" s="61" t="s">
        <v>216</v>
      </c>
      <c r="C108" s="31"/>
    </row>
    <row r="109" spans="1:3" ht="12" customHeight="1">
      <c r="A109" s="278" t="s">
        <v>217</v>
      </c>
      <c r="B109" s="61" t="s">
        <v>218</v>
      </c>
      <c r="C109" s="31"/>
    </row>
    <row r="110" spans="1:3" ht="12" customHeight="1">
      <c r="A110" s="278" t="s">
        <v>219</v>
      </c>
      <c r="B110" s="63" t="s">
        <v>220</v>
      </c>
      <c r="C110" s="31">
        <v>3240000</v>
      </c>
    </row>
    <row r="111" spans="1:3" ht="12" customHeight="1">
      <c r="A111" s="278" t="s">
        <v>221</v>
      </c>
      <c r="B111" s="59" t="s">
        <v>222</v>
      </c>
      <c r="C111" s="26"/>
    </row>
    <row r="112" spans="1:3" ht="12" customHeight="1">
      <c r="A112" s="280" t="s">
        <v>223</v>
      </c>
      <c r="B112" s="58" t="s">
        <v>433</v>
      </c>
      <c r="C112" s="26">
        <v>8045442</v>
      </c>
    </row>
    <row r="113" spans="1:3" ht="12" customHeight="1" thickBot="1">
      <c r="A113" s="296" t="s">
        <v>225</v>
      </c>
      <c r="B113" s="297" t="s">
        <v>434</v>
      </c>
      <c r="C113" s="67"/>
    </row>
    <row r="114" spans="1:3" ht="12" customHeight="1" thickBot="1">
      <c r="A114" s="49" t="s">
        <v>35</v>
      </c>
      <c r="B114" s="84" t="s">
        <v>227</v>
      </c>
      <c r="C114" s="70">
        <f>+C115+C117+C119</f>
        <v>18202082</v>
      </c>
    </row>
    <row r="115" spans="1:3" ht="12" customHeight="1">
      <c r="A115" s="276" t="s">
        <v>37</v>
      </c>
      <c r="B115" s="58" t="s">
        <v>228</v>
      </c>
      <c r="C115" s="23"/>
    </row>
    <row r="116" spans="1:3" ht="12" customHeight="1">
      <c r="A116" s="276" t="s">
        <v>39</v>
      </c>
      <c r="B116" s="71" t="s">
        <v>229</v>
      </c>
      <c r="C116" s="23"/>
    </row>
    <row r="117" spans="1:3" ht="12" customHeight="1">
      <c r="A117" s="276" t="s">
        <v>41</v>
      </c>
      <c r="B117" s="71" t="s">
        <v>230</v>
      </c>
      <c r="C117" s="26">
        <v>14252082</v>
      </c>
    </row>
    <row r="118" spans="1:3" ht="12" customHeight="1">
      <c r="A118" s="276" t="s">
        <v>43</v>
      </c>
      <c r="B118" s="71" t="s">
        <v>231</v>
      </c>
      <c r="C118" s="72"/>
    </row>
    <row r="119" spans="1:3" ht="12" customHeight="1">
      <c r="A119" s="276" t="s">
        <v>45</v>
      </c>
      <c r="B119" s="29" t="s">
        <v>232</v>
      </c>
      <c r="C119" s="72">
        <v>3950000</v>
      </c>
    </row>
    <row r="120" spans="1:3" ht="12" customHeight="1">
      <c r="A120" s="276" t="s">
        <v>47</v>
      </c>
      <c r="B120" s="27" t="s">
        <v>233</v>
      </c>
      <c r="C120" s="72"/>
    </row>
    <row r="121" spans="1:3" ht="12" customHeight="1">
      <c r="A121" s="276" t="s">
        <v>234</v>
      </c>
      <c r="B121" s="73" t="s">
        <v>235</v>
      </c>
      <c r="C121" s="72"/>
    </row>
    <row r="122" spans="1:3" ht="12" customHeight="1">
      <c r="A122" s="276" t="s">
        <v>236</v>
      </c>
      <c r="B122" s="63" t="s">
        <v>208</v>
      </c>
      <c r="C122" s="72"/>
    </row>
    <row r="123" spans="1:3" ht="12" customHeight="1">
      <c r="A123" s="276" t="s">
        <v>237</v>
      </c>
      <c r="B123" s="63" t="s">
        <v>238</v>
      </c>
      <c r="C123" s="72"/>
    </row>
    <row r="124" spans="1:3" ht="12" customHeight="1">
      <c r="A124" s="276" t="s">
        <v>239</v>
      </c>
      <c r="B124" s="63" t="s">
        <v>240</v>
      </c>
      <c r="C124" s="72"/>
    </row>
    <row r="125" spans="1:3" ht="12" customHeight="1">
      <c r="A125" s="276" t="s">
        <v>241</v>
      </c>
      <c r="B125" s="63" t="s">
        <v>214</v>
      </c>
      <c r="C125" s="72"/>
    </row>
    <row r="126" spans="1:3" ht="12" customHeight="1">
      <c r="A126" s="276" t="s">
        <v>242</v>
      </c>
      <c r="B126" s="63" t="s">
        <v>243</v>
      </c>
      <c r="C126" s="72"/>
    </row>
    <row r="127" spans="1:3" ht="12" customHeight="1" thickBot="1">
      <c r="A127" s="295" t="s">
        <v>244</v>
      </c>
      <c r="B127" s="63" t="s">
        <v>245</v>
      </c>
      <c r="C127" s="74"/>
    </row>
    <row r="128" spans="1:3" ht="12" customHeight="1" thickBot="1">
      <c r="A128" s="49" t="s">
        <v>49</v>
      </c>
      <c r="B128" s="18" t="s">
        <v>246</v>
      </c>
      <c r="C128" s="19">
        <f>+C93+C114</f>
        <v>82142269</v>
      </c>
    </row>
    <row r="129" spans="1:3" ht="12" customHeight="1" thickBot="1">
      <c r="A129" s="49" t="s">
        <v>247</v>
      </c>
      <c r="B129" s="18" t="s">
        <v>248</v>
      </c>
      <c r="C129" s="19">
        <f>+C130+C131+C132</f>
        <v>0</v>
      </c>
    </row>
    <row r="130" spans="1:3" s="293" customFormat="1" ht="12" customHeight="1">
      <c r="A130" s="276" t="s">
        <v>65</v>
      </c>
      <c r="B130" s="75" t="s">
        <v>435</v>
      </c>
      <c r="C130" s="72"/>
    </row>
    <row r="131" spans="1:3" ht="12" customHeight="1">
      <c r="A131" s="276" t="s">
        <v>73</v>
      </c>
      <c r="B131" s="75" t="s">
        <v>250</v>
      </c>
      <c r="C131" s="72"/>
    </row>
    <row r="132" spans="1:3" ht="12" customHeight="1" thickBot="1">
      <c r="A132" s="295" t="s">
        <v>75</v>
      </c>
      <c r="B132" s="76" t="s">
        <v>436</v>
      </c>
      <c r="C132" s="72"/>
    </row>
    <row r="133" spans="1:3" ht="12" customHeight="1" thickBot="1">
      <c r="A133" s="49" t="s">
        <v>79</v>
      </c>
      <c r="B133" s="18" t="s">
        <v>252</v>
      </c>
      <c r="C133" s="19">
        <f>SUM(C134:C139)</f>
        <v>0</v>
      </c>
    </row>
    <row r="134" spans="1:3" ht="12" customHeight="1">
      <c r="A134" s="276" t="s">
        <v>81</v>
      </c>
      <c r="B134" s="75" t="s">
        <v>253</v>
      </c>
      <c r="C134" s="72"/>
    </row>
    <row r="135" spans="1:3" ht="12" customHeight="1">
      <c r="A135" s="276" t="s">
        <v>83</v>
      </c>
      <c r="B135" s="75" t="s">
        <v>254</v>
      </c>
      <c r="C135" s="72"/>
    </row>
    <row r="136" spans="1:3" ht="12" customHeight="1">
      <c r="A136" s="276" t="s">
        <v>85</v>
      </c>
      <c r="B136" s="75" t="s">
        <v>255</v>
      </c>
      <c r="C136" s="72"/>
    </row>
    <row r="137" spans="1:3" ht="12" customHeight="1">
      <c r="A137" s="276" t="s">
        <v>87</v>
      </c>
      <c r="B137" s="75" t="s">
        <v>437</v>
      </c>
      <c r="C137" s="72"/>
    </row>
    <row r="138" spans="1:3" ht="12" customHeight="1">
      <c r="A138" s="276" t="s">
        <v>89</v>
      </c>
      <c r="B138" s="75" t="s">
        <v>257</v>
      </c>
      <c r="C138" s="72"/>
    </row>
    <row r="139" spans="1:3" s="293" customFormat="1" ht="12" customHeight="1" thickBot="1">
      <c r="A139" s="295" t="s">
        <v>91</v>
      </c>
      <c r="B139" s="76" t="s">
        <v>258</v>
      </c>
      <c r="C139" s="72"/>
    </row>
    <row r="140" spans="1:11" ht="12" customHeight="1" thickBot="1">
      <c r="A140" s="49" t="s">
        <v>103</v>
      </c>
      <c r="B140" s="18" t="s">
        <v>438</v>
      </c>
      <c r="C140" s="19">
        <f>+C141+C142+C143+C144</f>
        <v>1421796</v>
      </c>
      <c r="K140" s="298"/>
    </row>
    <row r="141" spans="1:3" ht="12.75">
      <c r="A141" s="276" t="s">
        <v>105</v>
      </c>
      <c r="B141" s="75" t="s">
        <v>260</v>
      </c>
      <c r="C141" s="72"/>
    </row>
    <row r="142" spans="1:3" ht="12" customHeight="1">
      <c r="A142" s="276" t="s">
        <v>107</v>
      </c>
      <c r="B142" s="75" t="s">
        <v>261</v>
      </c>
      <c r="C142" s="72">
        <v>1421796</v>
      </c>
    </row>
    <row r="143" spans="1:3" s="293" customFormat="1" ht="12" customHeight="1">
      <c r="A143" s="276" t="s">
        <v>109</v>
      </c>
      <c r="B143" s="75" t="s">
        <v>439</v>
      </c>
      <c r="C143" s="72"/>
    </row>
    <row r="144" spans="1:3" s="293" customFormat="1" ht="12" customHeight="1" thickBot="1">
      <c r="A144" s="276" t="s">
        <v>111</v>
      </c>
      <c r="B144" s="75" t="s">
        <v>262</v>
      </c>
      <c r="C144" s="72"/>
    </row>
    <row r="145" spans="1:3" s="293" customFormat="1" ht="12" customHeight="1" thickBot="1">
      <c r="A145" s="295" t="s">
        <v>113</v>
      </c>
      <c r="B145" s="76" t="s">
        <v>263</v>
      </c>
      <c r="C145" s="77">
        <f>SUM(C146:C150)</f>
        <v>0</v>
      </c>
    </row>
    <row r="146" spans="1:3" s="293" customFormat="1" ht="12" customHeight="1" thickBot="1">
      <c r="A146" s="49" t="s">
        <v>264</v>
      </c>
      <c r="B146" s="18" t="s">
        <v>265</v>
      </c>
      <c r="C146" s="72"/>
    </row>
    <row r="147" spans="1:3" s="293" customFormat="1" ht="12" customHeight="1">
      <c r="A147" s="276" t="s">
        <v>117</v>
      </c>
      <c r="B147" s="75" t="s">
        <v>266</v>
      </c>
      <c r="C147" s="72"/>
    </row>
    <row r="148" spans="1:3" s="293" customFormat="1" ht="12" customHeight="1">
      <c r="A148" s="276" t="s">
        <v>119</v>
      </c>
      <c r="B148" s="75" t="s">
        <v>267</v>
      </c>
      <c r="C148" s="72"/>
    </row>
    <row r="149" spans="1:3" s="293" customFormat="1" ht="12" customHeight="1">
      <c r="A149" s="276" t="s">
        <v>121</v>
      </c>
      <c r="B149" s="75" t="s">
        <v>268</v>
      </c>
      <c r="C149" s="72"/>
    </row>
    <row r="150" spans="1:3" ht="12.75" customHeight="1" thickBot="1">
      <c r="A150" s="276" t="s">
        <v>123</v>
      </c>
      <c r="B150" s="75" t="s">
        <v>440</v>
      </c>
      <c r="C150" s="72"/>
    </row>
    <row r="151" spans="1:3" ht="12.75" customHeight="1" thickBot="1">
      <c r="A151" s="295" t="s">
        <v>270</v>
      </c>
      <c r="B151" s="76" t="s">
        <v>271</v>
      </c>
      <c r="C151" s="78"/>
    </row>
    <row r="152" spans="1:3" ht="12.75" customHeight="1" thickBot="1">
      <c r="A152" s="299" t="s">
        <v>125</v>
      </c>
      <c r="B152" s="18" t="s">
        <v>272</v>
      </c>
      <c r="C152" s="78"/>
    </row>
    <row r="153" spans="1:3" ht="12" customHeight="1" thickBot="1">
      <c r="A153" s="299" t="s">
        <v>273</v>
      </c>
      <c r="B153" s="18" t="s">
        <v>274</v>
      </c>
      <c r="C153" s="79"/>
    </row>
    <row r="154" spans="1:3" ht="15" customHeight="1" thickBot="1">
      <c r="A154" s="49" t="s">
        <v>275</v>
      </c>
      <c r="B154" s="18" t="s">
        <v>276</v>
      </c>
      <c r="C154" s="79">
        <v>1421796</v>
      </c>
    </row>
    <row r="155" spans="1:3" ht="13.5" thickBot="1">
      <c r="A155" s="300" t="s">
        <v>277</v>
      </c>
      <c r="B155" s="83" t="s">
        <v>278</v>
      </c>
      <c r="C155" s="79">
        <f>+C128+C154</f>
        <v>83564065</v>
      </c>
    </row>
    <row r="156" ht="15" customHeight="1" thickBot="1"/>
    <row r="157" spans="1:3" ht="14.25" customHeight="1">
      <c r="A157" s="301" t="s">
        <v>441</v>
      </c>
      <c r="B157" s="302"/>
      <c r="C157" s="303">
        <v>4</v>
      </c>
    </row>
    <row r="158" spans="1:3" ht="12.75">
      <c r="A158" s="301" t="s">
        <v>442</v>
      </c>
      <c r="B158" s="302"/>
      <c r="C158" s="303">
        <v>10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82" zoomScaleNormal="82" zoomScaleSheetLayoutView="85" workbookViewId="0" topLeftCell="A1">
      <selection activeCell="E1" sqref="E1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 t="str">
        <f>+CONCATENATE("9.1.2. melléklet a ……/",LEFT('1.1 ÖSSZEFÜGGÉSEK'!A5,4),". (….) önkormányzati rendelethez")</f>
        <v>9.1.2. melléklet a ……/2017. (….) önkormányzati rendelethez</v>
      </c>
    </row>
    <row r="2" spans="1:3" s="259" customFormat="1" ht="21" customHeight="1">
      <c r="A2" s="256" t="s">
        <v>287</v>
      </c>
      <c r="B2" s="257" t="s">
        <v>416</v>
      </c>
      <c r="C2" s="258" t="s">
        <v>417</v>
      </c>
    </row>
    <row r="3" spans="1:3" s="259" customFormat="1" ht="15.75">
      <c r="A3" s="260" t="s">
        <v>418</v>
      </c>
      <c r="B3" s="261" t="s">
        <v>445</v>
      </c>
      <c r="C3" s="262" t="s">
        <v>446</v>
      </c>
    </row>
    <row r="4" spans="1:3" s="265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268" t="s">
        <v>422</v>
      </c>
    </row>
    <row r="6" spans="1:3" s="272" customFormat="1" ht="12.75" customHeight="1">
      <c r="A6" s="269" t="s">
        <v>18</v>
      </c>
      <c r="B6" s="270" t="s">
        <v>19</v>
      </c>
      <c r="C6" s="271" t="s">
        <v>20</v>
      </c>
    </row>
    <row r="7" spans="1:3" s="272" customFormat="1" ht="15.75" customHeight="1">
      <c r="A7" s="273"/>
      <c r="B7" s="274" t="s">
        <v>285</v>
      </c>
      <c r="C7" s="275"/>
    </row>
    <row r="8" spans="1:3" s="272" customFormat="1" ht="12" customHeight="1">
      <c r="A8" s="49" t="s">
        <v>21</v>
      </c>
      <c r="B8" s="18" t="s">
        <v>22</v>
      </c>
      <c r="C8" s="19">
        <f>+C9+C10+C11+C12+C13+C14</f>
        <v>0</v>
      </c>
    </row>
    <row r="9" spans="1:3" s="277" customFormat="1" ht="12" customHeight="1">
      <c r="A9" s="276" t="s">
        <v>23</v>
      </c>
      <c r="B9" s="22" t="s">
        <v>24</v>
      </c>
      <c r="C9" s="23"/>
    </row>
    <row r="10" spans="1:3" s="279" customFormat="1" ht="12" customHeight="1">
      <c r="A10" s="278" t="s">
        <v>25</v>
      </c>
      <c r="B10" s="25" t="s">
        <v>26</v>
      </c>
      <c r="C10" s="26"/>
    </row>
    <row r="11" spans="1:3" s="279" customFormat="1" ht="12" customHeight="1">
      <c r="A11" s="278" t="s">
        <v>27</v>
      </c>
      <c r="B11" s="25" t="s">
        <v>28</v>
      </c>
      <c r="C11" s="26"/>
    </row>
    <row r="12" spans="1:3" s="279" customFormat="1" ht="12" customHeight="1">
      <c r="A12" s="278" t="s">
        <v>29</v>
      </c>
      <c r="B12" s="25" t="s">
        <v>30</v>
      </c>
      <c r="C12" s="26"/>
    </row>
    <row r="13" spans="1:3" s="279" customFormat="1" ht="12" customHeight="1">
      <c r="A13" s="278" t="s">
        <v>31</v>
      </c>
      <c r="B13" s="25" t="s">
        <v>423</v>
      </c>
      <c r="C13" s="26"/>
    </row>
    <row r="14" spans="1:3" s="277" customFormat="1" ht="12" customHeight="1">
      <c r="A14" s="280" t="s">
        <v>33</v>
      </c>
      <c r="B14" s="32" t="s">
        <v>34</v>
      </c>
      <c r="C14" s="26"/>
    </row>
    <row r="15" spans="1:3" s="277" customFormat="1" ht="12" customHeight="1">
      <c r="A15" s="49" t="s">
        <v>35</v>
      </c>
      <c r="B15" s="30" t="s">
        <v>36</v>
      </c>
      <c r="C15" s="19">
        <f>+C16+C17+C18+C19+C20</f>
        <v>0</v>
      </c>
    </row>
    <row r="16" spans="1:3" s="277" customFormat="1" ht="12" customHeight="1">
      <c r="A16" s="276" t="s">
        <v>37</v>
      </c>
      <c r="B16" s="22" t="s">
        <v>38</v>
      </c>
      <c r="C16" s="23"/>
    </row>
    <row r="17" spans="1:3" s="277" customFormat="1" ht="12" customHeight="1">
      <c r="A17" s="278" t="s">
        <v>39</v>
      </c>
      <c r="B17" s="25" t="s">
        <v>40</v>
      </c>
      <c r="C17" s="26"/>
    </row>
    <row r="18" spans="1:3" s="277" customFormat="1" ht="12" customHeight="1">
      <c r="A18" s="278" t="s">
        <v>41</v>
      </c>
      <c r="B18" s="25" t="s">
        <v>42</v>
      </c>
      <c r="C18" s="26"/>
    </row>
    <row r="19" spans="1:3" s="277" customFormat="1" ht="12" customHeight="1">
      <c r="A19" s="278" t="s">
        <v>43</v>
      </c>
      <c r="B19" s="25" t="s">
        <v>44</v>
      </c>
      <c r="C19" s="26"/>
    </row>
    <row r="20" spans="1:3" s="277" customFormat="1" ht="12" customHeight="1">
      <c r="A20" s="278" t="s">
        <v>45</v>
      </c>
      <c r="B20" s="25" t="s">
        <v>46</v>
      </c>
      <c r="C20" s="26"/>
    </row>
    <row r="21" spans="1:3" s="279" customFormat="1" ht="12" customHeight="1">
      <c r="A21" s="280" t="s">
        <v>47</v>
      </c>
      <c r="B21" s="32" t="s">
        <v>48</v>
      </c>
      <c r="C21" s="31"/>
    </row>
    <row r="22" spans="1:3" s="279" customFormat="1" ht="12" customHeight="1">
      <c r="A22" s="49" t="s">
        <v>49</v>
      </c>
      <c r="B22" s="18" t="s">
        <v>50</v>
      </c>
      <c r="C22" s="19">
        <f>+C23+C24+C25+C26+C27</f>
        <v>0</v>
      </c>
    </row>
    <row r="23" spans="1:3" s="279" customFormat="1" ht="12" customHeight="1">
      <c r="A23" s="276" t="s">
        <v>51</v>
      </c>
      <c r="B23" s="22" t="s">
        <v>52</v>
      </c>
      <c r="C23" s="23"/>
    </row>
    <row r="24" spans="1:3" s="277" customFormat="1" ht="12" customHeight="1">
      <c r="A24" s="278" t="s">
        <v>53</v>
      </c>
      <c r="B24" s="25" t="s">
        <v>54</v>
      </c>
      <c r="C24" s="26"/>
    </row>
    <row r="25" spans="1:3" s="279" customFormat="1" ht="12" customHeight="1">
      <c r="A25" s="278" t="s">
        <v>55</v>
      </c>
      <c r="B25" s="25" t="s">
        <v>56</v>
      </c>
      <c r="C25" s="26"/>
    </row>
    <row r="26" spans="1:3" s="279" customFormat="1" ht="12" customHeight="1">
      <c r="A26" s="278" t="s">
        <v>57</v>
      </c>
      <c r="B26" s="25" t="s">
        <v>58</v>
      </c>
      <c r="C26" s="26"/>
    </row>
    <row r="27" spans="1:3" s="279" customFormat="1" ht="12" customHeight="1">
      <c r="A27" s="278" t="s">
        <v>59</v>
      </c>
      <c r="B27" s="25" t="s">
        <v>60</v>
      </c>
      <c r="C27" s="26"/>
    </row>
    <row r="28" spans="1:3" s="279" customFormat="1" ht="12" customHeight="1">
      <c r="A28" s="280" t="s">
        <v>61</v>
      </c>
      <c r="B28" s="32" t="s">
        <v>62</v>
      </c>
      <c r="C28" s="31"/>
    </row>
    <row r="29" spans="1:3" s="279" customFormat="1" ht="12" customHeight="1">
      <c r="A29" s="49" t="s">
        <v>63</v>
      </c>
      <c r="B29" s="18" t="s">
        <v>64</v>
      </c>
      <c r="C29" s="19">
        <f>+C30+C34+C35+C36</f>
        <v>0</v>
      </c>
    </row>
    <row r="30" spans="1:3" s="279" customFormat="1" ht="12" customHeight="1">
      <c r="A30" s="276" t="s">
        <v>65</v>
      </c>
      <c r="B30" s="22" t="s">
        <v>424</v>
      </c>
      <c r="C30" s="33"/>
    </row>
    <row r="31" spans="1:3" s="279" customFormat="1" ht="12" customHeight="1">
      <c r="A31" s="278" t="s">
        <v>67</v>
      </c>
      <c r="B31" s="25" t="s">
        <v>68</v>
      </c>
      <c r="C31" s="26"/>
    </row>
    <row r="32" spans="1:3" s="279" customFormat="1" ht="12" customHeight="1">
      <c r="A32" s="278" t="s">
        <v>69</v>
      </c>
      <c r="B32" s="25" t="s">
        <v>70</v>
      </c>
      <c r="C32" s="26"/>
    </row>
    <row r="33" spans="1:3" s="279" customFormat="1" ht="12" customHeight="1">
      <c r="A33" s="278" t="s">
        <v>71</v>
      </c>
      <c r="B33" s="25" t="s">
        <v>72</v>
      </c>
      <c r="C33" s="26"/>
    </row>
    <row r="34" spans="1:3" s="279" customFormat="1" ht="12" customHeight="1">
      <c r="A34" s="278" t="s">
        <v>73</v>
      </c>
      <c r="B34" s="25" t="s">
        <v>74</v>
      </c>
      <c r="C34" s="26"/>
    </row>
    <row r="35" spans="1:3" s="279" customFormat="1" ht="12" customHeight="1">
      <c r="A35" s="278" t="s">
        <v>75</v>
      </c>
      <c r="B35" s="25" t="s">
        <v>76</v>
      </c>
      <c r="C35" s="26"/>
    </row>
    <row r="36" spans="1:3" s="279" customFormat="1" ht="12" customHeight="1">
      <c r="A36" s="280" t="s">
        <v>77</v>
      </c>
      <c r="B36" s="32" t="s">
        <v>78</v>
      </c>
      <c r="C36" s="31"/>
    </row>
    <row r="37" spans="1:3" s="279" customFormat="1" ht="12" customHeight="1">
      <c r="A37" s="49" t="s">
        <v>79</v>
      </c>
      <c r="B37" s="18" t="s">
        <v>80</v>
      </c>
      <c r="C37" s="19">
        <f>SUM(C38:C48)</f>
        <v>0</v>
      </c>
    </row>
    <row r="38" spans="1:3" s="279" customFormat="1" ht="12" customHeight="1">
      <c r="A38" s="276" t="s">
        <v>81</v>
      </c>
      <c r="B38" s="22" t="s">
        <v>82</v>
      </c>
      <c r="C38" s="23"/>
    </row>
    <row r="39" spans="1:3" s="279" customFormat="1" ht="12" customHeight="1">
      <c r="A39" s="278" t="s">
        <v>83</v>
      </c>
      <c r="B39" s="25" t="s">
        <v>84</v>
      </c>
      <c r="C39" s="26"/>
    </row>
    <row r="40" spans="1:3" s="279" customFormat="1" ht="12" customHeight="1">
      <c r="A40" s="278" t="s">
        <v>85</v>
      </c>
      <c r="B40" s="25" t="s">
        <v>86</v>
      </c>
      <c r="C40" s="26"/>
    </row>
    <row r="41" spans="1:3" s="279" customFormat="1" ht="12" customHeight="1">
      <c r="A41" s="278" t="s">
        <v>87</v>
      </c>
      <c r="B41" s="25" t="s">
        <v>88</v>
      </c>
      <c r="C41" s="26"/>
    </row>
    <row r="42" spans="1:3" s="279" customFormat="1" ht="12" customHeight="1">
      <c r="A42" s="278" t="s">
        <v>89</v>
      </c>
      <c r="B42" s="25" t="s">
        <v>90</v>
      </c>
      <c r="C42" s="26"/>
    </row>
    <row r="43" spans="1:3" s="279" customFormat="1" ht="12" customHeight="1">
      <c r="A43" s="278" t="s">
        <v>91</v>
      </c>
      <c r="B43" s="25" t="s">
        <v>92</v>
      </c>
      <c r="C43" s="26"/>
    </row>
    <row r="44" spans="1:3" s="279" customFormat="1" ht="12" customHeight="1">
      <c r="A44" s="278" t="s">
        <v>93</v>
      </c>
      <c r="B44" s="25" t="s">
        <v>94</v>
      </c>
      <c r="C44" s="26"/>
    </row>
    <row r="45" spans="1:3" s="279" customFormat="1" ht="12" customHeight="1">
      <c r="A45" s="278" t="s">
        <v>95</v>
      </c>
      <c r="B45" s="25" t="s">
        <v>96</v>
      </c>
      <c r="C45" s="26"/>
    </row>
    <row r="46" spans="1:3" s="279" customFormat="1" ht="12" customHeight="1">
      <c r="A46" s="278" t="s">
        <v>97</v>
      </c>
      <c r="B46" s="25" t="s">
        <v>98</v>
      </c>
      <c r="C46" s="26"/>
    </row>
    <row r="47" spans="1:3" s="279" customFormat="1" ht="12" customHeight="1">
      <c r="A47" s="280" t="s">
        <v>99</v>
      </c>
      <c r="B47" s="32" t="s">
        <v>100</v>
      </c>
      <c r="C47" s="31"/>
    </row>
    <row r="48" spans="1:3" s="279" customFormat="1" ht="12" customHeight="1">
      <c r="A48" s="280" t="s">
        <v>101</v>
      </c>
      <c r="B48" s="32" t="s">
        <v>102</v>
      </c>
      <c r="C48" s="31"/>
    </row>
    <row r="49" spans="1:3" s="279" customFormat="1" ht="12" customHeight="1">
      <c r="A49" s="49" t="s">
        <v>103</v>
      </c>
      <c r="B49" s="18" t="s">
        <v>104</v>
      </c>
      <c r="C49" s="19">
        <f>SUM(C50:C54)</f>
        <v>0</v>
      </c>
    </row>
    <row r="50" spans="1:3" s="279" customFormat="1" ht="12" customHeight="1">
      <c r="A50" s="276" t="s">
        <v>105</v>
      </c>
      <c r="B50" s="22" t="s">
        <v>106</v>
      </c>
      <c r="C50" s="23"/>
    </row>
    <row r="51" spans="1:3" s="279" customFormat="1" ht="12" customHeight="1">
      <c r="A51" s="278" t="s">
        <v>107</v>
      </c>
      <c r="B51" s="25" t="s">
        <v>108</v>
      </c>
      <c r="C51" s="26"/>
    </row>
    <row r="52" spans="1:3" s="279" customFormat="1" ht="12" customHeight="1">
      <c r="A52" s="278" t="s">
        <v>109</v>
      </c>
      <c r="B52" s="25" t="s">
        <v>110</v>
      </c>
      <c r="C52" s="26"/>
    </row>
    <row r="53" spans="1:3" s="279" customFormat="1" ht="12" customHeight="1">
      <c r="A53" s="278" t="s">
        <v>111</v>
      </c>
      <c r="B53" s="25" t="s">
        <v>112</v>
      </c>
      <c r="C53" s="26"/>
    </row>
    <row r="54" spans="1:3" s="279" customFormat="1" ht="12" customHeight="1">
      <c r="A54" s="280" t="s">
        <v>113</v>
      </c>
      <c r="B54" s="32" t="s">
        <v>114</v>
      </c>
      <c r="C54" s="31"/>
    </row>
    <row r="55" spans="1:3" s="279" customFormat="1" ht="12" customHeight="1">
      <c r="A55" s="49" t="s">
        <v>115</v>
      </c>
      <c r="B55" s="18" t="s">
        <v>116</v>
      </c>
      <c r="C55" s="19">
        <f>SUM(C56:C58)</f>
        <v>0</v>
      </c>
    </row>
    <row r="56" spans="1:3" s="279" customFormat="1" ht="12" customHeight="1">
      <c r="A56" s="276" t="s">
        <v>117</v>
      </c>
      <c r="B56" s="22" t="s">
        <v>118</v>
      </c>
      <c r="C56" s="23"/>
    </row>
    <row r="57" spans="1:3" s="279" customFormat="1" ht="12" customHeight="1">
      <c r="A57" s="278" t="s">
        <v>119</v>
      </c>
      <c r="B57" s="25" t="s">
        <v>120</v>
      </c>
      <c r="C57" s="26"/>
    </row>
    <row r="58" spans="1:3" s="279" customFormat="1" ht="12" customHeight="1">
      <c r="A58" s="278" t="s">
        <v>121</v>
      </c>
      <c r="B58" s="25" t="s">
        <v>122</v>
      </c>
      <c r="C58" s="26"/>
    </row>
    <row r="59" spans="1:3" s="279" customFormat="1" ht="12" customHeight="1">
      <c r="A59" s="280" t="s">
        <v>123</v>
      </c>
      <c r="B59" s="32" t="s">
        <v>124</v>
      </c>
      <c r="C59" s="31"/>
    </row>
    <row r="60" spans="1:3" s="279" customFormat="1" ht="12" customHeight="1">
      <c r="A60" s="49" t="s">
        <v>125</v>
      </c>
      <c r="B60" s="30" t="s">
        <v>126</v>
      </c>
      <c r="C60" s="19">
        <f>SUM(C61:C63)</f>
        <v>0</v>
      </c>
    </row>
    <row r="61" spans="1:3" s="279" customFormat="1" ht="12" customHeight="1">
      <c r="A61" s="276" t="s">
        <v>127</v>
      </c>
      <c r="B61" s="22" t="s">
        <v>128</v>
      </c>
      <c r="C61" s="26"/>
    </row>
    <row r="62" spans="1:3" s="279" customFormat="1" ht="12" customHeight="1">
      <c r="A62" s="278" t="s">
        <v>129</v>
      </c>
      <c r="B62" s="25" t="s">
        <v>130</v>
      </c>
      <c r="C62" s="26"/>
    </row>
    <row r="63" spans="1:3" s="279" customFormat="1" ht="12" customHeight="1">
      <c r="A63" s="278" t="s">
        <v>131</v>
      </c>
      <c r="B63" s="25" t="s">
        <v>132</v>
      </c>
      <c r="C63" s="26"/>
    </row>
    <row r="64" spans="1:3" s="279" customFormat="1" ht="12" customHeight="1">
      <c r="A64" s="280" t="s">
        <v>133</v>
      </c>
      <c r="B64" s="32" t="s">
        <v>134</v>
      </c>
      <c r="C64" s="26"/>
    </row>
    <row r="65" spans="1:3" s="279" customFormat="1" ht="12" customHeight="1">
      <c r="A65" s="49" t="s">
        <v>273</v>
      </c>
      <c r="B65" s="18" t="s">
        <v>136</v>
      </c>
      <c r="C65" s="19">
        <f>+C8+C15+C22+C29+C37+C49+C55+C60</f>
        <v>0</v>
      </c>
    </row>
    <row r="66" spans="1:3" s="279" customFormat="1" ht="12" customHeight="1">
      <c r="A66" s="281" t="s">
        <v>425</v>
      </c>
      <c r="B66" s="30" t="s">
        <v>138</v>
      </c>
      <c r="C66" s="19">
        <f>SUM(C67:C69)</f>
        <v>0</v>
      </c>
    </row>
    <row r="67" spans="1:3" s="279" customFormat="1" ht="12" customHeight="1">
      <c r="A67" s="276" t="s">
        <v>139</v>
      </c>
      <c r="B67" s="22" t="s">
        <v>140</v>
      </c>
      <c r="C67" s="26"/>
    </row>
    <row r="68" spans="1:3" s="279" customFormat="1" ht="12" customHeight="1">
      <c r="A68" s="278" t="s">
        <v>141</v>
      </c>
      <c r="B68" s="25" t="s">
        <v>142</v>
      </c>
      <c r="C68" s="26"/>
    </row>
    <row r="69" spans="1:3" s="279" customFormat="1" ht="12" customHeight="1">
      <c r="A69" s="280" t="s">
        <v>143</v>
      </c>
      <c r="B69" s="282" t="s">
        <v>426</v>
      </c>
      <c r="C69" s="26"/>
    </row>
    <row r="70" spans="1:3" s="279" customFormat="1" ht="12" customHeight="1">
      <c r="A70" s="281" t="s">
        <v>145</v>
      </c>
      <c r="B70" s="30" t="s">
        <v>146</v>
      </c>
      <c r="C70" s="19">
        <f>SUM(C71:C74)</f>
        <v>0</v>
      </c>
    </row>
    <row r="71" spans="1:3" s="279" customFormat="1" ht="12" customHeight="1">
      <c r="A71" s="276" t="s">
        <v>147</v>
      </c>
      <c r="B71" s="22" t="s">
        <v>148</v>
      </c>
      <c r="C71" s="26"/>
    </row>
    <row r="72" spans="1:3" s="279" customFormat="1" ht="12" customHeight="1">
      <c r="A72" s="278" t="s">
        <v>149</v>
      </c>
      <c r="B72" s="25" t="s">
        <v>150</v>
      </c>
      <c r="C72" s="26"/>
    </row>
    <row r="73" spans="1:3" s="279" customFormat="1" ht="12" customHeight="1">
      <c r="A73" s="278" t="s">
        <v>151</v>
      </c>
      <c r="B73" s="25" t="s">
        <v>152</v>
      </c>
      <c r="C73" s="26"/>
    </row>
    <row r="74" spans="1:3" s="279" customFormat="1" ht="12" customHeight="1">
      <c r="A74" s="280" t="s">
        <v>153</v>
      </c>
      <c r="B74" s="32" t="s">
        <v>154</v>
      </c>
      <c r="C74" s="26"/>
    </row>
    <row r="75" spans="1:3" s="279" customFormat="1" ht="12" customHeight="1">
      <c r="A75" s="281" t="s">
        <v>155</v>
      </c>
      <c r="B75" s="30" t="s">
        <v>156</v>
      </c>
      <c r="C75" s="19">
        <f>SUM(C76:C77)</f>
        <v>0</v>
      </c>
    </row>
    <row r="76" spans="1:3" s="279" customFormat="1" ht="12" customHeight="1">
      <c r="A76" s="276" t="s">
        <v>157</v>
      </c>
      <c r="B76" s="22" t="s">
        <v>158</v>
      </c>
      <c r="C76" s="26"/>
    </row>
    <row r="77" spans="1:3" s="279" customFormat="1" ht="12" customHeight="1">
      <c r="A77" s="280" t="s">
        <v>159</v>
      </c>
      <c r="B77" s="32" t="s">
        <v>160</v>
      </c>
      <c r="C77" s="26"/>
    </row>
    <row r="78" spans="1:3" s="277" customFormat="1" ht="12" customHeight="1">
      <c r="A78" s="281" t="s">
        <v>161</v>
      </c>
      <c r="B78" s="30" t="s">
        <v>162</v>
      </c>
      <c r="C78" s="19">
        <f>SUM(C79:C81)</f>
        <v>0</v>
      </c>
    </row>
    <row r="79" spans="1:3" s="279" customFormat="1" ht="12" customHeight="1">
      <c r="A79" s="276" t="s">
        <v>163</v>
      </c>
      <c r="B79" s="22" t="s">
        <v>164</v>
      </c>
      <c r="C79" s="26"/>
    </row>
    <row r="80" spans="1:3" s="279" customFormat="1" ht="12" customHeight="1">
      <c r="A80" s="278" t="s">
        <v>165</v>
      </c>
      <c r="B80" s="25" t="s">
        <v>166</v>
      </c>
      <c r="C80" s="26"/>
    </row>
    <row r="81" spans="1:3" s="279" customFormat="1" ht="12" customHeight="1">
      <c r="A81" s="280" t="s">
        <v>167</v>
      </c>
      <c r="B81" s="32" t="s">
        <v>168</v>
      </c>
      <c r="C81" s="26"/>
    </row>
    <row r="82" spans="1:3" s="279" customFormat="1" ht="12" customHeight="1">
      <c r="A82" s="281" t="s">
        <v>169</v>
      </c>
      <c r="B82" s="30" t="s">
        <v>170</v>
      </c>
      <c r="C82" s="19">
        <f>SUM(C83:C86)</f>
        <v>0</v>
      </c>
    </row>
    <row r="83" spans="1:3" s="279" customFormat="1" ht="12" customHeight="1">
      <c r="A83" s="283" t="s">
        <v>171</v>
      </c>
      <c r="B83" s="22" t="s">
        <v>172</v>
      </c>
      <c r="C83" s="26"/>
    </row>
    <row r="84" spans="1:3" s="279" customFormat="1" ht="12" customHeight="1">
      <c r="A84" s="284" t="s">
        <v>173</v>
      </c>
      <c r="B84" s="25" t="s">
        <v>174</v>
      </c>
      <c r="C84" s="26"/>
    </row>
    <row r="85" spans="1:3" s="279" customFormat="1" ht="12" customHeight="1">
      <c r="A85" s="284" t="s">
        <v>175</v>
      </c>
      <c r="B85" s="25" t="s">
        <v>176</v>
      </c>
      <c r="C85" s="26"/>
    </row>
    <row r="86" spans="1:3" s="277" customFormat="1" ht="12" customHeight="1">
      <c r="A86" s="285" t="s">
        <v>177</v>
      </c>
      <c r="B86" s="32" t="s">
        <v>178</v>
      </c>
      <c r="C86" s="26"/>
    </row>
    <row r="87" spans="1:3" s="277" customFormat="1" ht="12" customHeight="1">
      <c r="A87" s="281" t="s">
        <v>179</v>
      </c>
      <c r="B87" s="30" t="s">
        <v>180</v>
      </c>
      <c r="C87" s="40"/>
    </row>
    <row r="88" spans="1:3" s="277" customFormat="1" ht="12" customHeight="1">
      <c r="A88" s="281" t="s">
        <v>427</v>
      </c>
      <c r="B88" s="30" t="s">
        <v>182</v>
      </c>
      <c r="C88" s="40"/>
    </row>
    <row r="89" spans="1:3" s="277" customFormat="1" ht="12" customHeight="1">
      <c r="A89" s="281" t="s">
        <v>428</v>
      </c>
      <c r="B89" s="41" t="s">
        <v>184</v>
      </c>
      <c r="C89" s="19">
        <f>+C66+C70+C75+C78+C82+C88+C87</f>
        <v>0</v>
      </c>
    </row>
    <row r="90" spans="1:3" s="277" customFormat="1" ht="12" customHeight="1">
      <c r="A90" s="286" t="s">
        <v>429</v>
      </c>
      <c r="B90" s="43" t="s">
        <v>430</v>
      </c>
      <c r="C90" s="19">
        <f>+C65+C89</f>
        <v>0</v>
      </c>
    </row>
    <row r="91" spans="1:3" s="279" customFormat="1" ht="15" customHeight="1">
      <c r="A91" s="287"/>
      <c r="B91" s="288"/>
      <c r="C91" s="289"/>
    </row>
    <row r="92" spans="1:3" s="272" customFormat="1" ht="16.5" customHeight="1">
      <c r="A92" s="290"/>
      <c r="B92" s="291" t="s">
        <v>286</v>
      </c>
      <c r="C92" s="292"/>
    </row>
    <row r="93" spans="1:3" s="293" customFormat="1" ht="12" customHeight="1">
      <c r="A93" s="13" t="s">
        <v>21</v>
      </c>
      <c r="B93" s="53" t="s">
        <v>431</v>
      </c>
      <c r="C93" s="54">
        <f>+C94+C95+C96+C97+C98+C111</f>
        <v>0</v>
      </c>
    </row>
    <row r="94" spans="1:3" ht="12" customHeight="1">
      <c r="A94" s="294" t="s">
        <v>23</v>
      </c>
      <c r="B94" s="56" t="s">
        <v>192</v>
      </c>
      <c r="C94" s="57"/>
    </row>
    <row r="95" spans="1:3" ht="12" customHeight="1">
      <c r="A95" s="278" t="s">
        <v>25</v>
      </c>
      <c r="B95" s="58" t="s">
        <v>193</v>
      </c>
      <c r="C95" s="26"/>
    </row>
    <row r="96" spans="1:3" ht="12" customHeight="1">
      <c r="A96" s="278" t="s">
        <v>27</v>
      </c>
      <c r="B96" s="58" t="s">
        <v>194</v>
      </c>
      <c r="C96" s="31"/>
    </row>
    <row r="97" spans="1:3" ht="12" customHeight="1">
      <c r="A97" s="278" t="s">
        <v>29</v>
      </c>
      <c r="B97" s="59" t="s">
        <v>195</v>
      </c>
      <c r="C97" s="31"/>
    </row>
    <row r="98" spans="1:3" ht="12" customHeight="1">
      <c r="A98" s="278" t="s">
        <v>196</v>
      </c>
      <c r="B98" s="60" t="s">
        <v>197</v>
      </c>
      <c r="C98" s="31"/>
    </row>
    <row r="99" spans="1:3" ht="12" customHeight="1">
      <c r="A99" s="278" t="s">
        <v>33</v>
      </c>
      <c r="B99" s="58" t="s">
        <v>432</v>
      </c>
      <c r="C99" s="31"/>
    </row>
    <row r="100" spans="1:3" ht="12" customHeight="1">
      <c r="A100" s="278" t="s">
        <v>199</v>
      </c>
      <c r="B100" s="62" t="s">
        <v>200</v>
      </c>
      <c r="C100" s="31"/>
    </row>
    <row r="101" spans="1:3" ht="12" customHeight="1">
      <c r="A101" s="278" t="s">
        <v>201</v>
      </c>
      <c r="B101" s="62" t="s">
        <v>202</v>
      </c>
      <c r="C101" s="31"/>
    </row>
    <row r="102" spans="1:3" ht="12" customHeight="1">
      <c r="A102" s="278" t="s">
        <v>203</v>
      </c>
      <c r="B102" s="62" t="s">
        <v>204</v>
      </c>
      <c r="C102" s="31"/>
    </row>
    <row r="103" spans="1:3" ht="12" customHeight="1">
      <c r="A103" s="278" t="s">
        <v>205</v>
      </c>
      <c r="B103" s="63" t="s">
        <v>206</v>
      </c>
      <c r="C103" s="31"/>
    </row>
    <row r="104" spans="1:3" ht="12" customHeight="1">
      <c r="A104" s="278" t="s">
        <v>207</v>
      </c>
      <c r="B104" s="63" t="s">
        <v>208</v>
      </c>
      <c r="C104" s="31"/>
    </row>
    <row r="105" spans="1:3" ht="12" customHeight="1">
      <c r="A105" s="278" t="s">
        <v>209</v>
      </c>
      <c r="B105" s="62" t="s">
        <v>210</v>
      </c>
      <c r="C105" s="31"/>
    </row>
    <row r="106" spans="1:3" ht="12" customHeight="1">
      <c r="A106" s="278" t="s">
        <v>211</v>
      </c>
      <c r="B106" s="62" t="s">
        <v>212</v>
      </c>
      <c r="C106" s="31"/>
    </row>
    <row r="107" spans="1:3" ht="12" customHeight="1">
      <c r="A107" s="278" t="s">
        <v>213</v>
      </c>
      <c r="B107" s="63" t="s">
        <v>214</v>
      </c>
      <c r="C107" s="31"/>
    </row>
    <row r="108" spans="1:3" ht="12" customHeight="1">
      <c r="A108" s="295" t="s">
        <v>215</v>
      </c>
      <c r="B108" s="61" t="s">
        <v>216</v>
      </c>
      <c r="C108" s="31"/>
    </row>
    <row r="109" spans="1:3" ht="12" customHeight="1">
      <c r="A109" s="278" t="s">
        <v>217</v>
      </c>
      <c r="B109" s="61" t="s">
        <v>218</v>
      </c>
      <c r="C109" s="31"/>
    </row>
    <row r="110" spans="1:3" ht="12" customHeight="1">
      <c r="A110" s="278" t="s">
        <v>219</v>
      </c>
      <c r="B110" s="63" t="s">
        <v>220</v>
      </c>
      <c r="C110" s="26"/>
    </row>
    <row r="111" spans="1:3" ht="12" customHeight="1">
      <c r="A111" s="278" t="s">
        <v>221</v>
      </c>
      <c r="B111" s="59" t="s">
        <v>222</v>
      </c>
      <c r="C111" s="26"/>
    </row>
    <row r="112" spans="1:3" ht="12" customHeight="1">
      <c r="A112" s="280" t="s">
        <v>223</v>
      </c>
      <c r="B112" s="58" t="s">
        <v>433</v>
      </c>
      <c r="C112" s="31"/>
    </row>
    <row r="113" spans="1:3" ht="12" customHeight="1">
      <c r="A113" s="296" t="s">
        <v>225</v>
      </c>
      <c r="B113" s="297" t="s">
        <v>434</v>
      </c>
      <c r="C113" s="67"/>
    </row>
    <row r="114" spans="1:3" ht="12" customHeight="1">
      <c r="A114" s="49" t="s">
        <v>35</v>
      </c>
      <c r="B114" s="84" t="s">
        <v>227</v>
      </c>
      <c r="C114" s="19">
        <f>+C115+C117+C119</f>
        <v>0</v>
      </c>
    </row>
    <row r="115" spans="1:3" ht="12" customHeight="1">
      <c r="A115" s="276" t="s">
        <v>37</v>
      </c>
      <c r="B115" s="58" t="s">
        <v>228</v>
      </c>
      <c r="C115" s="23"/>
    </row>
    <row r="116" spans="1:3" ht="12" customHeight="1">
      <c r="A116" s="276" t="s">
        <v>39</v>
      </c>
      <c r="B116" s="71" t="s">
        <v>229</v>
      </c>
      <c r="C116" s="23"/>
    </row>
    <row r="117" spans="1:3" ht="12" customHeight="1">
      <c r="A117" s="276" t="s">
        <v>41</v>
      </c>
      <c r="B117" s="71" t="s">
        <v>230</v>
      </c>
      <c r="C117" s="26"/>
    </row>
    <row r="118" spans="1:3" ht="12" customHeight="1">
      <c r="A118" s="276" t="s">
        <v>43</v>
      </c>
      <c r="B118" s="71" t="s">
        <v>231</v>
      </c>
      <c r="C118" s="72"/>
    </row>
    <row r="119" spans="1:3" ht="12" customHeight="1">
      <c r="A119" s="276" t="s">
        <v>45</v>
      </c>
      <c r="B119" s="29" t="s">
        <v>232</v>
      </c>
      <c r="C119" s="72"/>
    </row>
    <row r="120" spans="1:3" ht="12" customHeight="1">
      <c r="A120" s="276" t="s">
        <v>47</v>
      </c>
      <c r="B120" s="27" t="s">
        <v>233</v>
      </c>
      <c r="C120" s="72"/>
    </row>
    <row r="121" spans="1:3" ht="12" customHeight="1">
      <c r="A121" s="276" t="s">
        <v>234</v>
      </c>
      <c r="B121" s="73" t="s">
        <v>235</v>
      </c>
      <c r="C121" s="72"/>
    </row>
    <row r="122" spans="1:3" ht="12" customHeight="1">
      <c r="A122" s="276" t="s">
        <v>236</v>
      </c>
      <c r="B122" s="63" t="s">
        <v>208</v>
      </c>
      <c r="C122" s="72"/>
    </row>
    <row r="123" spans="1:3" ht="12" customHeight="1">
      <c r="A123" s="276" t="s">
        <v>237</v>
      </c>
      <c r="B123" s="63" t="s">
        <v>238</v>
      </c>
      <c r="C123" s="72"/>
    </row>
    <row r="124" spans="1:3" ht="12" customHeight="1">
      <c r="A124" s="276" t="s">
        <v>239</v>
      </c>
      <c r="B124" s="63" t="s">
        <v>240</v>
      </c>
      <c r="C124" s="72"/>
    </row>
    <row r="125" spans="1:3" ht="12" customHeight="1">
      <c r="A125" s="276" t="s">
        <v>241</v>
      </c>
      <c r="B125" s="63" t="s">
        <v>214</v>
      </c>
      <c r="C125" s="72"/>
    </row>
    <row r="126" spans="1:3" ht="12" customHeight="1">
      <c r="A126" s="276" t="s">
        <v>242</v>
      </c>
      <c r="B126" s="63" t="s">
        <v>243</v>
      </c>
      <c r="C126" s="72"/>
    </row>
    <row r="127" spans="1:3" ht="12" customHeight="1">
      <c r="A127" s="295" t="s">
        <v>244</v>
      </c>
      <c r="B127" s="63" t="s">
        <v>245</v>
      </c>
      <c r="C127" s="74"/>
    </row>
    <row r="128" spans="1:3" ht="12" customHeight="1">
      <c r="A128" s="49" t="s">
        <v>49</v>
      </c>
      <c r="B128" s="18" t="s">
        <v>246</v>
      </c>
      <c r="C128" s="19">
        <f>+C93+C114</f>
        <v>0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3" customFormat="1" ht="12" customHeight="1">
      <c r="A130" s="276" t="s">
        <v>65</v>
      </c>
      <c r="B130" s="75" t="s">
        <v>435</v>
      </c>
      <c r="C130" s="72"/>
    </row>
    <row r="131" spans="1:3" ht="12" customHeight="1">
      <c r="A131" s="276" t="s">
        <v>73</v>
      </c>
      <c r="B131" s="75" t="s">
        <v>250</v>
      </c>
      <c r="C131" s="72"/>
    </row>
    <row r="132" spans="1:3" ht="12" customHeight="1">
      <c r="A132" s="295" t="s">
        <v>75</v>
      </c>
      <c r="B132" s="76" t="s">
        <v>436</v>
      </c>
      <c r="C132" s="72"/>
    </row>
    <row r="133" spans="1:3" ht="12" customHeight="1">
      <c r="A133" s="49" t="s">
        <v>79</v>
      </c>
      <c r="B133" s="18" t="s">
        <v>252</v>
      </c>
      <c r="C133" s="19">
        <f>+C134+C135+C136+C137+C138+C139</f>
        <v>0</v>
      </c>
    </row>
    <row r="134" spans="1:3" ht="12" customHeight="1">
      <c r="A134" s="276" t="s">
        <v>81</v>
      </c>
      <c r="B134" s="75" t="s">
        <v>253</v>
      </c>
      <c r="C134" s="72"/>
    </row>
    <row r="135" spans="1:3" ht="12" customHeight="1">
      <c r="A135" s="276" t="s">
        <v>83</v>
      </c>
      <c r="B135" s="75" t="s">
        <v>254</v>
      </c>
      <c r="C135" s="72"/>
    </row>
    <row r="136" spans="1:3" ht="12" customHeight="1">
      <c r="A136" s="276" t="s">
        <v>85</v>
      </c>
      <c r="B136" s="75" t="s">
        <v>255</v>
      </c>
      <c r="C136" s="72"/>
    </row>
    <row r="137" spans="1:3" ht="12" customHeight="1">
      <c r="A137" s="276" t="s">
        <v>87</v>
      </c>
      <c r="B137" s="75" t="s">
        <v>437</v>
      </c>
      <c r="C137" s="72"/>
    </row>
    <row r="138" spans="1:3" ht="12" customHeight="1">
      <c r="A138" s="276" t="s">
        <v>89</v>
      </c>
      <c r="B138" s="75" t="s">
        <v>257</v>
      </c>
      <c r="C138" s="72"/>
    </row>
    <row r="139" spans="1:3" s="293" customFormat="1" ht="12" customHeight="1">
      <c r="A139" s="295" t="s">
        <v>91</v>
      </c>
      <c r="B139" s="76" t="s">
        <v>258</v>
      </c>
      <c r="C139" s="72"/>
    </row>
    <row r="140" spans="1:11" ht="12" customHeight="1">
      <c r="A140" s="49" t="s">
        <v>103</v>
      </c>
      <c r="B140" s="18" t="s">
        <v>438</v>
      </c>
      <c r="C140" s="19">
        <f>+C141+C142+C144+C145+C143</f>
        <v>0</v>
      </c>
      <c r="K140" s="298"/>
    </row>
    <row r="141" spans="1:3" ht="12.75">
      <c r="A141" s="276" t="s">
        <v>105</v>
      </c>
      <c r="B141" s="75" t="s">
        <v>260</v>
      </c>
      <c r="C141" s="72"/>
    </row>
    <row r="142" spans="1:3" ht="12" customHeight="1">
      <c r="A142" s="276" t="s">
        <v>107</v>
      </c>
      <c r="B142" s="75" t="s">
        <v>261</v>
      </c>
      <c r="C142" s="72"/>
    </row>
    <row r="143" spans="1:3" s="293" customFormat="1" ht="12" customHeight="1">
      <c r="A143" s="276" t="s">
        <v>109</v>
      </c>
      <c r="B143" s="75" t="s">
        <v>439</v>
      </c>
      <c r="C143" s="72"/>
    </row>
    <row r="144" spans="1:3" s="293" customFormat="1" ht="12" customHeight="1">
      <c r="A144" s="276" t="s">
        <v>111</v>
      </c>
      <c r="B144" s="75" t="s">
        <v>262</v>
      </c>
      <c r="C144" s="72"/>
    </row>
    <row r="145" spans="1:3" s="293" customFormat="1" ht="12" customHeight="1">
      <c r="A145" s="295" t="s">
        <v>113</v>
      </c>
      <c r="B145" s="76" t="s">
        <v>263</v>
      </c>
      <c r="C145" s="72"/>
    </row>
    <row r="146" spans="1:3" s="293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3" customFormat="1" ht="12" customHeight="1">
      <c r="A147" s="276" t="s">
        <v>117</v>
      </c>
      <c r="B147" s="75" t="s">
        <v>266</v>
      </c>
      <c r="C147" s="72"/>
    </row>
    <row r="148" spans="1:3" s="293" customFormat="1" ht="12" customHeight="1">
      <c r="A148" s="276" t="s">
        <v>119</v>
      </c>
      <c r="B148" s="75" t="s">
        <v>267</v>
      </c>
      <c r="C148" s="72"/>
    </row>
    <row r="149" spans="1:3" s="293" customFormat="1" ht="12" customHeight="1">
      <c r="A149" s="276" t="s">
        <v>121</v>
      </c>
      <c r="B149" s="75" t="s">
        <v>268</v>
      </c>
      <c r="C149" s="72"/>
    </row>
    <row r="150" spans="1:3" ht="12.75" customHeight="1">
      <c r="A150" s="276" t="s">
        <v>123</v>
      </c>
      <c r="B150" s="75" t="s">
        <v>440</v>
      </c>
      <c r="C150" s="72"/>
    </row>
    <row r="151" spans="1:3" ht="12.75" customHeight="1">
      <c r="A151" s="295" t="s">
        <v>270</v>
      </c>
      <c r="B151" s="76" t="s">
        <v>271</v>
      </c>
      <c r="C151" s="74"/>
    </row>
    <row r="152" spans="1:3" ht="12.75" customHeight="1">
      <c r="A152" s="299" t="s">
        <v>125</v>
      </c>
      <c r="B152" s="18" t="s">
        <v>272</v>
      </c>
      <c r="C152" s="77"/>
    </row>
    <row r="153" spans="1:3" ht="12" customHeight="1">
      <c r="A153" s="299" t="s">
        <v>273</v>
      </c>
      <c r="B153" s="18" t="s">
        <v>274</v>
      </c>
      <c r="C153" s="77"/>
    </row>
    <row r="154" spans="1:3" ht="15" customHeight="1">
      <c r="A154" s="49" t="s">
        <v>275</v>
      </c>
      <c r="B154" s="18" t="s">
        <v>276</v>
      </c>
      <c r="C154" s="79">
        <f>+C129+C133+C140+C146+C152+C153</f>
        <v>0</v>
      </c>
    </row>
    <row r="155" spans="1:3" ht="12.75">
      <c r="A155" s="300" t="s">
        <v>277</v>
      </c>
      <c r="B155" s="83" t="s">
        <v>278</v>
      </c>
      <c r="C155" s="79">
        <f>+C128+C154</f>
        <v>0</v>
      </c>
    </row>
    <row r="156" ht="15" customHeight="1"/>
    <row r="157" spans="1:3" ht="14.25" customHeight="1">
      <c r="A157" s="301" t="s">
        <v>441</v>
      </c>
      <c r="B157" s="302"/>
      <c r="C157" s="303"/>
    </row>
    <row r="158" spans="1:3" ht="12.75">
      <c r="A158" s="301" t="s">
        <v>442</v>
      </c>
      <c r="B158" s="302"/>
      <c r="C158" s="30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62"/>
  <sheetViews>
    <sheetView view="pageLayout" zoomScale="91" zoomScaleNormal="150" zoomScalePageLayoutView="91" workbookViewId="0" topLeftCell="A25">
      <selection activeCell="C118" sqref="C118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>
      <c r="A1" s="252"/>
      <c r="B1" s="253"/>
      <c r="C1" s="306" t="str">
        <f>+CONCATENATE("9.2. melléklet a ……/",LEFT('1.1 ÖSSZEFÜGGÉSEK'!A5,4),". (….) önkormányzati rendelethez")</f>
        <v>9.2. melléklet a ……/2017. (….) önkormányzati rendelethez</v>
      </c>
    </row>
    <row r="2" spans="1:3" s="309" customFormat="1" ht="25.5" customHeight="1" thickBot="1">
      <c r="A2" s="252"/>
      <c r="B2" s="253"/>
      <c r="C2" s="306"/>
    </row>
    <row r="3" spans="1:3" s="309" customFormat="1" ht="27">
      <c r="A3" s="335" t="s">
        <v>447</v>
      </c>
      <c r="B3" s="257" t="s">
        <v>586</v>
      </c>
      <c r="C3" s="308" t="s">
        <v>444</v>
      </c>
    </row>
    <row r="4" spans="1:3" s="312" customFormat="1" ht="15.75" customHeight="1" thickBot="1">
      <c r="A4" s="310" t="s">
        <v>418</v>
      </c>
      <c r="B4" s="261" t="s">
        <v>474</v>
      </c>
      <c r="C4" s="311" t="s">
        <v>444</v>
      </c>
    </row>
    <row r="5" spans="1:3" ht="14.25" thickBot="1">
      <c r="A5" s="263"/>
      <c r="B5" s="263"/>
      <c r="C5" s="264" t="s">
        <v>189</v>
      </c>
    </row>
    <row r="6" spans="1:3" s="314" customFormat="1" ht="12.75" customHeight="1" thickBot="1">
      <c r="A6" s="266" t="s">
        <v>420</v>
      </c>
      <c r="B6" s="267" t="s">
        <v>421</v>
      </c>
      <c r="C6" s="313" t="s">
        <v>422</v>
      </c>
    </row>
    <row r="7" spans="1:3" s="314" customFormat="1" ht="15.75" customHeight="1" thickBot="1">
      <c r="A7" s="269" t="s">
        <v>18</v>
      </c>
      <c r="B7" s="270" t="s">
        <v>19</v>
      </c>
      <c r="C7" s="271" t="s">
        <v>20</v>
      </c>
    </row>
    <row r="8" spans="1:3" s="317" customFormat="1" ht="12" customHeight="1" thickBot="1">
      <c r="A8" s="273"/>
      <c r="B8" s="274" t="s">
        <v>285</v>
      </c>
      <c r="C8" s="315"/>
    </row>
    <row r="9" spans="1:3" s="317" customFormat="1" ht="12" customHeight="1" thickBot="1">
      <c r="A9" s="269" t="s">
        <v>21</v>
      </c>
      <c r="B9" s="316" t="s">
        <v>448</v>
      </c>
      <c r="C9" s="116">
        <f>SUM(C10:C20)</f>
        <v>10913771</v>
      </c>
    </row>
    <row r="10" spans="1:3" s="317" customFormat="1" ht="12" customHeight="1">
      <c r="A10" s="318" t="s">
        <v>23</v>
      </c>
      <c r="B10" s="56" t="s">
        <v>82</v>
      </c>
      <c r="C10" s="319"/>
    </row>
    <row r="11" spans="1:3" s="317" customFormat="1" ht="12" customHeight="1">
      <c r="A11" s="320" t="s">
        <v>25</v>
      </c>
      <c r="B11" s="58" t="s">
        <v>84</v>
      </c>
      <c r="C11" s="105"/>
    </row>
    <row r="12" spans="1:3" s="317" customFormat="1" ht="12" customHeight="1">
      <c r="A12" s="320" t="s">
        <v>27</v>
      </c>
      <c r="B12" s="58" t="s">
        <v>86</v>
      </c>
      <c r="C12" s="105"/>
    </row>
    <row r="13" spans="1:3" s="317" customFormat="1" ht="12" customHeight="1">
      <c r="A13" s="320" t="s">
        <v>29</v>
      </c>
      <c r="B13" s="58" t="s">
        <v>88</v>
      </c>
      <c r="C13" s="105"/>
    </row>
    <row r="14" spans="1:3" s="317" customFormat="1" ht="12" customHeight="1">
      <c r="A14" s="320" t="s">
        <v>31</v>
      </c>
      <c r="B14" s="58" t="s">
        <v>90</v>
      </c>
      <c r="C14" s="105">
        <v>8589339</v>
      </c>
    </row>
    <row r="15" spans="1:3" s="317" customFormat="1" ht="12" customHeight="1">
      <c r="A15" s="320" t="s">
        <v>33</v>
      </c>
      <c r="B15" s="58" t="s">
        <v>449</v>
      </c>
      <c r="C15" s="105">
        <v>2324432</v>
      </c>
    </row>
    <row r="16" spans="1:3" s="317" customFormat="1" ht="12" customHeight="1">
      <c r="A16" s="320" t="s">
        <v>199</v>
      </c>
      <c r="B16" s="76" t="s">
        <v>450</v>
      </c>
      <c r="C16" s="105"/>
    </row>
    <row r="17" spans="1:3" s="321" customFormat="1" ht="12" customHeight="1">
      <c r="A17" s="320" t="s">
        <v>201</v>
      </c>
      <c r="B17" s="58" t="s">
        <v>96</v>
      </c>
      <c r="C17" s="120"/>
    </row>
    <row r="18" spans="1:3" s="321" customFormat="1" ht="12" customHeight="1">
      <c r="A18" s="320" t="s">
        <v>203</v>
      </c>
      <c r="B18" s="58" t="s">
        <v>98</v>
      </c>
      <c r="C18" s="105"/>
    </row>
    <row r="19" spans="1:3" s="321" customFormat="1" ht="12" customHeight="1">
      <c r="A19" s="320" t="s">
        <v>205</v>
      </c>
      <c r="B19" s="58" t="s">
        <v>100</v>
      </c>
      <c r="C19" s="112"/>
    </row>
    <row r="20" spans="1:3" s="317" customFormat="1" ht="12" customHeight="1" thickBot="1">
      <c r="A20" s="320" t="s">
        <v>207</v>
      </c>
      <c r="B20" s="76" t="s">
        <v>102</v>
      </c>
      <c r="C20" s="112"/>
    </row>
    <row r="21" spans="1:3" s="321" customFormat="1" ht="12" customHeight="1" thickBot="1">
      <c r="A21" s="269" t="s">
        <v>35</v>
      </c>
      <c r="B21" s="316" t="s">
        <v>451</v>
      </c>
      <c r="C21" s="116">
        <f>SUM(C22:C24)</f>
        <v>0</v>
      </c>
    </row>
    <row r="22" spans="1:3" s="321" customFormat="1" ht="12" customHeight="1">
      <c r="A22" s="320" t="s">
        <v>37</v>
      </c>
      <c r="B22" s="75" t="s">
        <v>38</v>
      </c>
      <c r="C22" s="105"/>
    </row>
    <row r="23" spans="1:3" s="321" customFormat="1" ht="12" customHeight="1">
      <c r="A23" s="320" t="s">
        <v>39</v>
      </c>
      <c r="B23" s="58" t="s">
        <v>452</v>
      </c>
      <c r="C23" s="105"/>
    </row>
    <row r="24" spans="1:3" s="321" customFormat="1" ht="12" customHeight="1">
      <c r="A24" s="320" t="s">
        <v>41</v>
      </c>
      <c r="B24" s="58" t="s">
        <v>453</v>
      </c>
      <c r="C24" s="105"/>
    </row>
    <row r="25" spans="1:3" s="321" customFormat="1" ht="12" customHeight="1" thickBot="1">
      <c r="A25" s="320" t="s">
        <v>43</v>
      </c>
      <c r="B25" s="58" t="s">
        <v>454</v>
      </c>
      <c r="C25" s="105"/>
    </row>
    <row r="26" spans="1:3" s="321" customFormat="1" ht="12" customHeight="1" thickBot="1">
      <c r="A26" s="269" t="s">
        <v>49</v>
      </c>
      <c r="B26" s="18" t="s">
        <v>295</v>
      </c>
      <c r="C26" s="322"/>
    </row>
    <row r="27" spans="1:3" s="321" customFormat="1" ht="12" customHeight="1" thickBot="1">
      <c r="A27" s="269" t="s">
        <v>247</v>
      </c>
      <c r="B27" s="18" t="s">
        <v>455</v>
      </c>
      <c r="C27" s="116">
        <f>+C28+C29+C30</f>
        <v>0</v>
      </c>
    </row>
    <row r="28" spans="1:3" s="321" customFormat="1" ht="12" customHeight="1">
      <c r="A28" s="323" t="s">
        <v>65</v>
      </c>
      <c r="B28" s="75" t="s">
        <v>52</v>
      </c>
      <c r="C28" s="101"/>
    </row>
    <row r="29" spans="1:3" s="321" customFormat="1" ht="12" customHeight="1">
      <c r="A29" s="323" t="s">
        <v>73</v>
      </c>
      <c r="B29" s="75" t="s">
        <v>452</v>
      </c>
      <c r="C29" s="105"/>
    </row>
    <row r="30" spans="1:3" s="321" customFormat="1" ht="12" customHeight="1">
      <c r="A30" s="323" t="s">
        <v>75</v>
      </c>
      <c r="B30" s="58" t="s">
        <v>456</v>
      </c>
      <c r="C30" s="105"/>
    </row>
    <row r="31" spans="1:3" s="321" customFormat="1" ht="12" customHeight="1" thickBot="1">
      <c r="A31" s="320" t="s">
        <v>77</v>
      </c>
      <c r="B31" s="324" t="s">
        <v>457</v>
      </c>
      <c r="C31" s="325"/>
    </row>
    <row r="32" spans="1:3" s="321" customFormat="1" ht="12" customHeight="1" thickBot="1">
      <c r="A32" s="269" t="s">
        <v>79</v>
      </c>
      <c r="B32" s="18" t="s">
        <v>458</v>
      </c>
      <c r="C32" s="116">
        <f>+C33+C34+C35</f>
        <v>0</v>
      </c>
    </row>
    <row r="33" spans="1:3" s="321" customFormat="1" ht="12" customHeight="1">
      <c r="A33" s="323" t="s">
        <v>81</v>
      </c>
      <c r="B33" s="75" t="s">
        <v>106</v>
      </c>
      <c r="C33" s="101"/>
    </row>
    <row r="34" spans="1:3" s="321" customFormat="1" ht="12" customHeight="1">
      <c r="A34" s="323" t="s">
        <v>83</v>
      </c>
      <c r="B34" s="58" t="s">
        <v>108</v>
      </c>
      <c r="C34" s="120"/>
    </row>
    <row r="35" spans="1:3" s="317" customFormat="1" ht="12" customHeight="1" thickBot="1">
      <c r="A35" s="320" t="s">
        <v>85</v>
      </c>
      <c r="B35" s="324" t="s">
        <v>110</v>
      </c>
      <c r="C35" s="325"/>
    </row>
    <row r="36" spans="1:3" s="317" customFormat="1" ht="12" customHeight="1" thickBot="1">
      <c r="A36" s="269" t="s">
        <v>103</v>
      </c>
      <c r="B36" s="18" t="s">
        <v>297</v>
      </c>
      <c r="C36" s="322"/>
    </row>
    <row r="37" spans="1:3" s="317" customFormat="1" ht="12" customHeight="1" thickBot="1">
      <c r="A37" s="269" t="s">
        <v>264</v>
      </c>
      <c r="B37" s="18" t="s">
        <v>459</v>
      </c>
      <c r="C37" s="326"/>
    </row>
    <row r="38" spans="1:3" s="317" customFormat="1" ht="12" customHeight="1" thickBot="1">
      <c r="A38" s="269" t="s">
        <v>125</v>
      </c>
      <c r="B38" s="18" t="s">
        <v>460</v>
      </c>
      <c r="C38" s="292">
        <f>+C9+C21+C26+C27+C32+C36+C37</f>
        <v>10913771</v>
      </c>
    </row>
    <row r="39" spans="1:3" s="317" customFormat="1" ht="12" customHeight="1" thickBot="1">
      <c r="A39" s="327" t="s">
        <v>273</v>
      </c>
      <c r="B39" s="18" t="s">
        <v>461</v>
      </c>
      <c r="C39" s="292">
        <f>+C40+C41+C42</f>
        <v>10907879</v>
      </c>
    </row>
    <row r="40" spans="1:3" s="317" customFormat="1" ht="12" customHeight="1">
      <c r="A40" s="323" t="s">
        <v>462</v>
      </c>
      <c r="B40" s="75" t="s">
        <v>351</v>
      </c>
      <c r="C40" s="101"/>
    </row>
    <row r="41" spans="1:3" s="321" customFormat="1" ht="12" customHeight="1">
      <c r="A41" s="323" t="s">
        <v>463</v>
      </c>
      <c r="B41" s="58" t="s">
        <v>464</v>
      </c>
      <c r="C41" s="120"/>
    </row>
    <row r="42" spans="1:3" s="321" customFormat="1" ht="15" customHeight="1" thickBot="1">
      <c r="A42" s="320" t="s">
        <v>465</v>
      </c>
      <c r="B42" s="324" t="s">
        <v>466</v>
      </c>
      <c r="C42" s="325">
        <v>10907879</v>
      </c>
    </row>
    <row r="43" spans="1:3" s="321" customFormat="1" ht="15" customHeight="1" thickBot="1">
      <c r="A43" s="327" t="s">
        <v>275</v>
      </c>
      <c r="B43" s="328" t="s">
        <v>467</v>
      </c>
      <c r="C43" s="292">
        <f>+C38+C39</f>
        <v>21821650</v>
      </c>
    </row>
    <row r="44" spans="1:3" ht="12.75">
      <c r="A44" s="287"/>
      <c r="B44" s="288"/>
      <c r="C44" s="289"/>
    </row>
    <row r="45" spans="1:3" s="314" customFormat="1" ht="16.5" customHeight="1" thickBot="1">
      <c r="A45" s="329"/>
      <c r="B45" s="330"/>
      <c r="C45" s="331"/>
    </row>
    <row r="46" spans="1:3" s="332" customFormat="1" ht="12" customHeight="1" thickBot="1">
      <c r="A46" s="290"/>
      <c r="B46" s="291" t="s">
        <v>286</v>
      </c>
      <c r="C46" s="292"/>
    </row>
    <row r="47" spans="1:3" ht="12" customHeight="1" thickBot="1">
      <c r="A47" s="269" t="s">
        <v>21</v>
      </c>
      <c r="B47" s="18" t="s">
        <v>468</v>
      </c>
      <c r="C47" s="116">
        <f>SUM(C48:C52)</f>
        <v>20766980</v>
      </c>
    </row>
    <row r="48" spans="1:3" ht="12" customHeight="1">
      <c r="A48" s="320" t="s">
        <v>23</v>
      </c>
      <c r="B48" s="75" t="s">
        <v>192</v>
      </c>
      <c r="C48" s="101">
        <v>5474400</v>
      </c>
    </row>
    <row r="49" spans="1:3" ht="12" customHeight="1">
      <c r="A49" s="320" t="s">
        <v>25</v>
      </c>
      <c r="B49" s="58" t="s">
        <v>193</v>
      </c>
      <c r="C49" s="105">
        <v>1204368</v>
      </c>
    </row>
    <row r="50" spans="1:3" ht="12" customHeight="1">
      <c r="A50" s="320" t="s">
        <v>27</v>
      </c>
      <c r="B50" s="58" t="s">
        <v>194</v>
      </c>
      <c r="C50" s="105">
        <v>14088212</v>
      </c>
    </row>
    <row r="51" spans="1:3" ht="12" customHeight="1">
      <c r="A51" s="320" t="s">
        <v>29</v>
      </c>
      <c r="B51" s="58" t="s">
        <v>195</v>
      </c>
      <c r="C51" s="105"/>
    </row>
    <row r="52" spans="1:3" ht="12" customHeight="1" thickBot="1">
      <c r="A52" s="320" t="s">
        <v>31</v>
      </c>
      <c r="B52" s="58" t="s">
        <v>197</v>
      </c>
      <c r="C52" s="105"/>
    </row>
    <row r="53" spans="1:3" s="332" customFormat="1" ht="12" customHeight="1" thickBot="1">
      <c r="A53" s="269" t="s">
        <v>35</v>
      </c>
      <c r="B53" s="18" t="s">
        <v>469</v>
      </c>
      <c r="C53" s="116">
        <f>SUM(C54:C56)</f>
        <v>1054670</v>
      </c>
    </row>
    <row r="54" spans="1:3" ht="12" customHeight="1">
      <c r="A54" s="320" t="s">
        <v>37</v>
      </c>
      <c r="B54" s="75" t="s">
        <v>228</v>
      </c>
      <c r="C54" s="101">
        <v>1054670</v>
      </c>
    </row>
    <row r="55" spans="1:3" ht="12" customHeight="1">
      <c r="A55" s="320" t="s">
        <v>39</v>
      </c>
      <c r="B55" s="58" t="s">
        <v>230</v>
      </c>
      <c r="C55" s="105"/>
    </row>
    <row r="56" spans="1:3" ht="12" customHeight="1">
      <c r="A56" s="320" t="s">
        <v>41</v>
      </c>
      <c r="B56" s="58" t="s">
        <v>470</v>
      </c>
      <c r="C56" s="105"/>
    </row>
    <row r="57" spans="1:3" ht="12" customHeight="1" thickBot="1">
      <c r="A57" s="320" t="s">
        <v>43</v>
      </c>
      <c r="B57" s="58" t="s">
        <v>471</v>
      </c>
      <c r="C57" s="105"/>
    </row>
    <row r="58" spans="1:3" ht="15" customHeight="1" thickBot="1">
      <c r="A58" s="269" t="s">
        <v>49</v>
      </c>
      <c r="B58" s="18" t="s">
        <v>472</v>
      </c>
      <c r="C58" s="322"/>
    </row>
    <row r="59" spans="1:3" ht="13.5" thickBot="1">
      <c r="A59" s="269" t="s">
        <v>247</v>
      </c>
      <c r="B59" s="333" t="s">
        <v>473</v>
      </c>
      <c r="C59" s="116">
        <f>+C47+C53+C58</f>
        <v>21821650</v>
      </c>
    </row>
    <row r="60" ht="15" customHeight="1" thickBot="1">
      <c r="C60" s="334"/>
    </row>
    <row r="61" spans="1:3" ht="14.25" customHeight="1" thickBot="1">
      <c r="A61" s="301" t="s">
        <v>441</v>
      </c>
      <c r="B61" s="302"/>
      <c r="C61" s="303">
        <v>3</v>
      </c>
    </row>
    <row r="62" spans="1:3" ht="13.5" thickBot="1">
      <c r="A62" s="301" t="s">
        <v>442</v>
      </c>
      <c r="B62" s="302"/>
      <c r="C62" s="30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headerFooter alignWithMargins="0">
    <oddHeader>&amp;C&amp;"Times New Roman CE,Félkövér"&amp;12Sióagárd Község Konyája
2017. évi költségvetés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06" zoomScaleNormal="106" workbookViewId="0" topLeftCell="A21">
      <selection activeCell="C49" sqref="C49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>
      <c r="A1" s="252"/>
      <c r="B1" s="253"/>
      <c r="C1" s="306" t="str">
        <f>+CONCATENATE("9.2.1. melléklet a ……/",LEFT('1.1 ÖSSZEFÜGGÉSEK'!A5,4),". (….) önkormányzati rendelethez")</f>
        <v>9.2.1. melléklet a ……/2017. (….) önkormányzati rendelethez</v>
      </c>
    </row>
    <row r="2" spans="1:3" s="309" customFormat="1" ht="25.5" customHeight="1">
      <c r="A2" s="335" t="s">
        <v>447</v>
      </c>
      <c r="B2" s="257" t="s">
        <v>586</v>
      </c>
      <c r="C2" s="308" t="s">
        <v>444</v>
      </c>
    </row>
    <row r="3" spans="1:3" s="309" customFormat="1" ht="24">
      <c r="A3" s="310" t="s">
        <v>418</v>
      </c>
      <c r="B3" s="261" t="s">
        <v>474</v>
      </c>
      <c r="C3" s="311" t="s">
        <v>444</v>
      </c>
    </row>
    <row r="4" spans="1:3" s="312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313" t="s">
        <v>422</v>
      </c>
    </row>
    <row r="6" spans="1:3" s="314" customFormat="1" ht="12.75" customHeight="1">
      <c r="A6" s="269" t="s">
        <v>18</v>
      </c>
      <c r="B6" s="270" t="s">
        <v>19</v>
      </c>
      <c r="C6" s="271" t="s">
        <v>20</v>
      </c>
    </row>
    <row r="7" spans="1:3" s="314" customFormat="1" ht="15.75" customHeight="1">
      <c r="A7" s="273"/>
      <c r="B7" s="274" t="s">
        <v>285</v>
      </c>
      <c r="C7" s="315"/>
    </row>
    <row r="8" spans="1:3" s="317" customFormat="1" ht="12" customHeight="1">
      <c r="A8" s="269" t="s">
        <v>21</v>
      </c>
      <c r="B8" s="316" t="s">
        <v>448</v>
      </c>
      <c r="C8" s="116">
        <f>SUM(C9:C19)</f>
        <v>10923771</v>
      </c>
    </row>
    <row r="9" spans="1:3" s="317" customFormat="1" ht="12" customHeight="1">
      <c r="A9" s="318" t="s">
        <v>23</v>
      </c>
      <c r="B9" s="56" t="s">
        <v>82</v>
      </c>
      <c r="C9" s="319"/>
    </row>
    <row r="10" spans="1:3" s="317" customFormat="1" ht="12" customHeight="1">
      <c r="A10" s="320" t="s">
        <v>25</v>
      </c>
      <c r="B10" s="58" t="s">
        <v>84</v>
      </c>
      <c r="C10" s="105"/>
    </row>
    <row r="11" spans="1:3" s="317" customFormat="1" ht="12" customHeight="1">
      <c r="A11" s="320" t="s">
        <v>27</v>
      </c>
      <c r="B11" s="58" t="s">
        <v>86</v>
      </c>
      <c r="C11" s="105"/>
    </row>
    <row r="12" spans="1:3" s="317" customFormat="1" ht="12" customHeight="1">
      <c r="A12" s="320" t="s">
        <v>29</v>
      </c>
      <c r="B12" s="58" t="s">
        <v>88</v>
      </c>
      <c r="C12" s="105"/>
    </row>
    <row r="13" spans="1:3" s="317" customFormat="1" ht="12" customHeight="1">
      <c r="A13" s="320" t="s">
        <v>31</v>
      </c>
      <c r="B13" s="58" t="s">
        <v>90</v>
      </c>
      <c r="C13" s="105">
        <v>8599339</v>
      </c>
    </row>
    <row r="14" spans="1:3" s="317" customFormat="1" ht="12" customHeight="1">
      <c r="A14" s="320" t="s">
        <v>33</v>
      </c>
      <c r="B14" s="58" t="s">
        <v>449</v>
      </c>
      <c r="C14" s="105">
        <v>2324432</v>
      </c>
    </row>
    <row r="15" spans="1:3" s="317" customFormat="1" ht="12" customHeight="1">
      <c r="A15" s="320" t="s">
        <v>199</v>
      </c>
      <c r="B15" s="76" t="s">
        <v>450</v>
      </c>
      <c r="C15" s="105"/>
    </row>
    <row r="16" spans="1:3" s="317" customFormat="1" ht="12" customHeight="1">
      <c r="A16" s="320" t="s">
        <v>201</v>
      </c>
      <c r="B16" s="58" t="s">
        <v>96</v>
      </c>
      <c r="C16" s="120"/>
    </row>
    <row r="17" spans="1:3" s="321" customFormat="1" ht="12" customHeight="1">
      <c r="A17" s="320" t="s">
        <v>203</v>
      </c>
      <c r="B17" s="58" t="s">
        <v>98</v>
      </c>
      <c r="C17" s="105"/>
    </row>
    <row r="18" spans="1:3" s="321" customFormat="1" ht="12" customHeight="1">
      <c r="A18" s="320" t="s">
        <v>205</v>
      </c>
      <c r="B18" s="58" t="s">
        <v>100</v>
      </c>
      <c r="C18" s="112"/>
    </row>
    <row r="19" spans="1:3" s="321" customFormat="1" ht="12" customHeight="1">
      <c r="A19" s="320" t="s">
        <v>207</v>
      </c>
      <c r="B19" s="76" t="s">
        <v>102</v>
      </c>
      <c r="C19" s="112"/>
    </row>
    <row r="20" spans="1:3" s="317" customFormat="1" ht="12" customHeight="1">
      <c r="A20" s="269" t="s">
        <v>35</v>
      </c>
      <c r="B20" s="316" t="s">
        <v>451</v>
      </c>
      <c r="C20" s="116">
        <f>SUM(C21:C23)</f>
        <v>0</v>
      </c>
    </row>
    <row r="21" spans="1:3" s="321" customFormat="1" ht="12" customHeight="1">
      <c r="A21" s="320" t="s">
        <v>37</v>
      </c>
      <c r="B21" s="75" t="s">
        <v>38</v>
      </c>
      <c r="C21" s="105"/>
    </row>
    <row r="22" spans="1:3" s="321" customFormat="1" ht="12" customHeight="1">
      <c r="A22" s="320" t="s">
        <v>39</v>
      </c>
      <c r="B22" s="58" t="s">
        <v>452</v>
      </c>
      <c r="C22" s="105"/>
    </row>
    <row r="23" spans="1:3" s="321" customFormat="1" ht="12" customHeight="1">
      <c r="A23" s="320" t="s">
        <v>41</v>
      </c>
      <c r="B23" s="58" t="s">
        <v>453</v>
      </c>
      <c r="C23" s="105"/>
    </row>
    <row r="24" spans="1:3" s="321" customFormat="1" ht="12" customHeight="1">
      <c r="A24" s="320" t="s">
        <v>43</v>
      </c>
      <c r="B24" s="58" t="s">
        <v>454</v>
      </c>
      <c r="C24" s="105"/>
    </row>
    <row r="25" spans="1:3" s="321" customFormat="1" ht="12" customHeight="1">
      <c r="A25" s="269" t="s">
        <v>49</v>
      </c>
      <c r="B25" s="18" t="s">
        <v>295</v>
      </c>
      <c r="C25" s="322"/>
    </row>
    <row r="26" spans="1:3" s="321" customFormat="1" ht="12" customHeight="1">
      <c r="A26" s="269" t="s">
        <v>247</v>
      </c>
      <c r="B26" s="18" t="s">
        <v>455</v>
      </c>
      <c r="C26" s="116">
        <f>+C27+C28+C29</f>
        <v>0</v>
      </c>
    </row>
    <row r="27" spans="1:3" s="321" customFormat="1" ht="12" customHeight="1">
      <c r="A27" s="323" t="s">
        <v>65</v>
      </c>
      <c r="B27" s="75" t="s">
        <v>52</v>
      </c>
      <c r="C27" s="101"/>
    </row>
    <row r="28" spans="1:3" s="321" customFormat="1" ht="12" customHeight="1">
      <c r="A28" s="323" t="s">
        <v>73</v>
      </c>
      <c r="B28" s="75" t="s">
        <v>452</v>
      </c>
      <c r="C28" s="105"/>
    </row>
    <row r="29" spans="1:3" s="321" customFormat="1" ht="12" customHeight="1">
      <c r="A29" s="323" t="s">
        <v>75</v>
      </c>
      <c r="B29" s="58" t="s">
        <v>456</v>
      </c>
      <c r="C29" s="105"/>
    </row>
    <row r="30" spans="1:3" s="321" customFormat="1" ht="12" customHeight="1">
      <c r="A30" s="320" t="s">
        <v>77</v>
      </c>
      <c r="B30" s="324" t="s">
        <v>457</v>
      </c>
      <c r="C30" s="325"/>
    </row>
    <row r="31" spans="1:3" s="321" customFormat="1" ht="12" customHeight="1">
      <c r="A31" s="269" t="s">
        <v>79</v>
      </c>
      <c r="B31" s="18" t="s">
        <v>458</v>
      </c>
      <c r="C31" s="116">
        <f>+C32+C33+C34</f>
        <v>0</v>
      </c>
    </row>
    <row r="32" spans="1:3" s="321" customFormat="1" ht="12" customHeight="1">
      <c r="A32" s="323" t="s">
        <v>81</v>
      </c>
      <c r="B32" s="75" t="s">
        <v>106</v>
      </c>
      <c r="C32" s="101"/>
    </row>
    <row r="33" spans="1:3" s="321" customFormat="1" ht="12" customHeight="1">
      <c r="A33" s="323" t="s">
        <v>83</v>
      </c>
      <c r="B33" s="58" t="s">
        <v>108</v>
      </c>
      <c r="C33" s="120"/>
    </row>
    <row r="34" spans="1:3" s="321" customFormat="1" ht="12" customHeight="1">
      <c r="A34" s="320" t="s">
        <v>85</v>
      </c>
      <c r="B34" s="324" t="s">
        <v>110</v>
      </c>
      <c r="C34" s="325"/>
    </row>
    <row r="35" spans="1:3" s="317" customFormat="1" ht="15.75" customHeight="1">
      <c r="A35" s="269" t="s">
        <v>103</v>
      </c>
      <c r="B35" s="18" t="s">
        <v>297</v>
      </c>
      <c r="C35" s="322"/>
    </row>
    <row r="36" spans="1:3" s="317" customFormat="1" ht="12" customHeight="1">
      <c r="A36" s="269" t="s">
        <v>264</v>
      </c>
      <c r="B36" s="18" t="s">
        <v>459</v>
      </c>
      <c r="C36" s="326"/>
    </row>
    <row r="37" spans="1:3" s="317" customFormat="1" ht="12" customHeight="1">
      <c r="A37" s="269" t="s">
        <v>125</v>
      </c>
      <c r="B37" s="18" t="s">
        <v>460</v>
      </c>
      <c r="C37" s="292">
        <f>+C8+C20+C25+C26+C31+C35+C36</f>
        <v>10923771</v>
      </c>
    </row>
    <row r="38" spans="1:3" s="317" customFormat="1" ht="12" customHeight="1">
      <c r="A38" s="327" t="s">
        <v>273</v>
      </c>
      <c r="B38" s="18" t="s">
        <v>461</v>
      </c>
      <c r="C38" s="292">
        <f>+C39+C40+C41</f>
        <v>10907879</v>
      </c>
    </row>
    <row r="39" spans="1:3" s="317" customFormat="1" ht="12" customHeight="1">
      <c r="A39" s="323" t="s">
        <v>462</v>
      </c>
      <c r="B39" s="75" t="s">
        <v>351</v>
      </c>
      <c r="C39" s="101"/>
    </row>
    <row r="40" spans="1:3" s="317" customFormat="1" ht="12" customHeight="1">
      <c r="A40" s="323" t="s">
        <v>463</v>
      </c>
      <c r="B40" s="58" t="s">
        <v>464</v>
      </c>
      <c r="C40" s="120"/>
    </row>
    <row r="41" spans="1:3" s="321" customFormat="1" ht="12" customHeight="1">
      <c r="A41" s="320" t="s">
        <v>465</v>
      </c>
      <c r="B41" s="324" t="s">
        <v>466</v>
      </c>
      <c r="C41" s="325">
        <v>10907879</v>
      </c>
    </row>
    <row r="42" spans="1:3" s="321" customFormat="1" ht="15" customHeight="1">
      <c r="A42" s="327" t="s">
        <v>275</v>
      </c>
      <c r="B42" s="328" t="s">
        <v>467</v>
      </c>
      <c r="C42" s="292">
        <f>+C37+C38</f>
        <v>21831650</v>
      </c>
    </row>
    <row r="43" spans="1:3" s="321" customFormat="1" ht="15" customHeight="1">
      <c r="A43" s="287"/>
      <c r="B43" s="288"/>
      <c r="C43" s="289"/>
    </row>
    <row r="44" spans="1:3" ht="12.75">
      <c r="A44" s="329"/>
      <c r="B44" s="330"/>
      <c r="C44" s="331"/>
    </row>
    <row r="45" spans="1:3" s="314" customFormat="1" ht="16.5" customHeight="1">
      <c r="A45" s="290"/>
      <c r="B45" s="291" t="s">
        <v>286</v>
      </c>
      <c r="C45" s="292"/>
    </row>
    <row r="46" spans="1:3" s="332" customFormat="1" ht="12" customHeight="1">
      <c r="A46" s="269" t="s">
        <v>21</v>
      </c>
      <c r="B46" s="18" t="s">
        <v>468</v>
      </c>
      <c r="C46" s="116">
        <f>SUM(C47:C51)</f>
        <v>20766980</v>
      </c>
    </row>
    <row r="47" spans="1:3" ht="12" customHeight="1">
      <c r="A47" s="320" t="s">
        <v>23</v>
      </c>
      <c r="B47" s="75" t="s">
        <v>192</v>
      </c>
      <c r="C47" s="101">
        <v>5474400</v>
      </c>
    </row>
    <row r="48" spans="1:3" ht="12" customHeight="1">
      <c r="A48" s="320" t="s">
        <v>25</v>
      </c>
      <c r="B48" s="58" t="s">
        <v>193</v>
      </c>
      <c r="C48" s="105">
        <v>1204368</v>
      </c>
    </row>
    <row r="49" spans="1:3" ht="12" customHeight="1">
      <c r="A49" s="320" t="s">
        <v>27</v>
      </c>
      <c r="B49" s="58" t="s">
        <v>194</v>
      </c>
      <c r="C49" s="105">
        <v>14088212</v>
      </c>
    </row>
    <row r="50" spans="1:3" ht="12" customHeight="1">
      <c r="A50" s="320" t="s">
        <v>29</v>
      </c>
      <c r="B50" s="58" t="s">
        <v>195</v>
      </c>
      <c r="C50" s="105"/>
    </row>
    <row r="51" spans="1:3" ht="12" customHeight="1">
      <c r="A51" s="320" t="s">
        <v>31</v>
      </c>
      <c r="B51" s="58" t="s">
        <v>197</v>
      </c>
      <c r="C51" s="105"/>
    </row>
    <row r="52" spans="1:3" ht="12" customHeight="1">
      <c r="A52" s="269" t="s">
        <v>35</v>
      </c>
      <c r="B52" s="18" t="s">
        <v>469</v>
      </c>
      <c r="C52" s="116">
        <f>SUM(C53:C55)</f>
        <v>1064670</v>
      </c>
    </row>
    <row r="53" spans="1:3" s="332" customFormat="1" ht="12" customHeight="1">
      <c r="A53" s="320" t="s">
        <v>37</v>
      </c>
      <c r="B53" s="75" t="s">
        <v>228</v>
      </c>
      <c r="C53" s="101">
        <v>1064670</v>
      </c>
    </row>
    <row r="54" spans="1:3" ht="12" customHeight="1">
      <c r="A54" s="320" t="s">
        <v>39</v>
      </c>
      <c r="B54" s="58" t="s">
        <v>230</v>
      </c>
      <c r="C54" s="105"/>
    </row>
    <row r="55" spans="1:3" ht="12" customHeight="1">
      <c r="A55" s="320" t="s">
        <v>41</v>
      </c>
      <c r="B55" s="58" t="s">
        <v>470</v>
      </c>
      <c r="C55" s="105"/>
    </row>
    <row r="56" spans="1:3" ht="12" customHeight="1">
      <c r="A56" s="320" t="s">
        <v>43</v>
      </c>
      <c r="B56" s="58" t="s">
        <v>471</v>
      </c>
      <c r="C56" s="105"/>
    </row>
    <row r="57" spans="1:3" ht="15" customHeight="1">
      <c r="A57" s="269" t="s">
        <v>49</v>
      </c>
      <c r="B57" s="18" t="s">
        <v>472</v>
      </c>
      <c r="C57" s="322"/>
    </row>
    <row r="58" spans="1:3" ht="12.75">
      <c r="A58" s="269" t="s">
        <v>247</v>
      </c>
      <c r="B58" s="333" t="s">
        <v>473</v>
      </c>
      <c r="C58" s="116">
        <f>+C46+C52+C57</f>
        <v>21831650</v>
      </c>
    </row>
    <row r="59" ht="15" customHeight="1">
      <c r="C59" s="334"/>
    </row>
    <row r="60" spans="1:3" ht="14.25" customHeight="1">
      <c r="A60" s="301" t="s">
        <v>441</v>
      </c>
      <c r="B60" s="302"/>
      <c r="C60" s="303">
        <v>3</v>
      </c>
    </row>
    <row r="61" spans="1:3" ht="12.75">
      <c r="A61" s="301" t="s">
        <v>442</v>
      </c>
      <c r="B61" s="302"/>
      <c r="C61" s="30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headerFooter alignWithMargins="0">
    <oddHeader>&amp;C&amp;"Times New Roman CE,Félkövér"&amp;11Sióagárd Község Konyhája
2017. évi költségvetés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view="pageLayout" zoomScaleNormal="150" workbookViewId="0" topLeftCell="A1">
      <selection activeCell="E6" sqref="E6"/>
    </sheetView>
  </sheetViews>
  <sheetFormatPr defaultColWidth="9.00390625" defaultRowHeight="12.75"/>
  <cols>
    <col min="1" max="1" width="5.50390625" style="224" customWidth="1"/>
    <col min="2" max="2" width="33.125" style="224" customWidth="1"/>
    <col min="3" max="3" width="12.375" style="224" customWidth="1"/>
    <col min="4" max="4" width="11.50390625" style="224" customWidth="1"/>
    <col min="5" max="5" width="11.375" style="224" customWidth="1"/>
    <col min="6" max="6" width="11.00390625" style="224" customWidth="1"/>
    <col min="7" max="7" width="14.375" style="224" customWidth="1"/>
    <col min="8" max="16384" width="9.375" style="224" customWidth="1"/>
  </cols>
  <sheetData>
    <row r="1" spans="1:7" ht="43.5" customHeight="1">
      <c r="A1" s="565" t="s">
        <v>475</v>
      </c>
      <c r="B1" s="565"/>
      <c r="C1" s="565"/>
      <c r="D1" s="565"/>
      <c r="E1" s="565"/>
      <c r="F1" s="565"/>
      <c r="G1" s="565"/>
    </row>
    <row r="3" spans="1:7" s="338" customFormat="1" ht="27" customHeight="1">
      <c r="A3" s="336" t="s">
        <v>476</v>
      </c>
      <c r="B3" s="337"/>
      <c r="C3" s="566" t="s">
        <v>587</v>
      </c>
      <c r="D3" s="566"/>
      <c r="E3" s="566"/>
      <c r="F3" s="566"/>
      <c r="G3" s="566"/>
    </row>
    <row r="4" spans="1:7" s="338" customFormat="1" ht="15.75">
      <c r="A4" s="337"/>
      <c r="B4" s="337"/>
      <c r="C4" s="337"/>
      <c r="D4" s="337"/>
      <c r="E4" s="337"/>
      <c r="F4" s="337"/>
      <c r="G4" s="337"/>
    </row>
    <row r="5" spans="1:7" s="338" customFormat="1" ht="24.75" customHeight="1">
      <c r="A5" s="336" t="s">
        <v>478</v>
      </c>
      <c r="B5" s="337"/>
      <c r="C5" s="566" t="s">
        <v>477</v>
      </c>
      <c r="D5" s="566"/>
      <c r="E5" s="566"/>
      <c r="F5" s="566"/>
      <c r="G5" s="337"/>
    </row>
    <row r="6" spans="1:7" s="339" customFormat="1" ht="12.75">
      <c r="A6" s="225"/>
      <c r="B6" s="225"/>
      <c r="C6" s="225"/>
      <c r="D6" s="225"/>
      <c r="E6" s="225"/>
      <c r="F6" s="225"/>
      <c r="G6" s="225"/>
    </row>
    <row r="7" spans="1:7" s="343" customFormat="1" ht="15" customHeight="1">
      <c r="A7" s="340" t="s">
        <v>479</v>
      </c>
      <c r="B7" s="341"/>
      <c r="C7" s="341"/>
      <c r="D7" s="342"/>
      <c r="E7" s="342"/>
      <c r="F7" s="342"/>
      <c r="G7" s="342"/>
    </row>
    <row r="8" spans="1:7" s="343" customFormat="1" ht="15" customHeight="1">
      <c r="A8" s="340" t="s">
        <v>480</v>
      </c>
      <c r="B8" s="342"/>
      <c r="C8" s="342"/>
      <c r="D8" s="342"/>
      <c r="E8" s="342"/>
      <c r="F8" s="342"/>
      <c r="G8" s="342"/>
    </row>
    <row r="9" spans="1:7" s="347" customFormat="1" ht="42" customHeight="1">
      <c r="A9" s="344" t="s">
        <v>371</v>
      </c>
      <c r="B9" s="345" t="s">
        <v>481</v>
      </c>
      <c r="C9" s="345" t="s">
        <v>482</v>
      </c>
      <c r="D9" s="345" t="s">
        <v>483</v>
      </c>
      <c r="E9" s="345" t="s">
        <v>484</v>
      </c>
      <c r="F9" s="345" t="s">
        <v>485</v>
      </c>
      <c r="G9" s="346" t="s">
        <v>412</v>
      </c>
    </row>
    <row r="10" spans="1:7" ht="24" customHeight="1">
      <c r="A10" s="348" t="s">
        <v>21</v>
      </c>
      <c r="B10" s="349" t="s">
        <v>486</v>
      </c>
      <c r="C10" s="350"/>
      <c r="D10" s="350"/>
      <c r="E10" s="350"/>
      <c r="F10" s="350"/>
      <c r="G10" s="351">
        <f>SUM(C10:F10)</f>
        <v>0</v>
      </c>
    </row>
    <row r="11" spans="1:7" ht="24" customHeight="1">
      <c r="A11" s="352" t="s">
        <v>35</v>
      </c>
      <c r="B11" s="353" t="s">
        <v>487</v>
      </c>
      <c r="C11" s="354"/>
      <c r="D11" s="354"/>
      <c r="E11" s="354"/>
      <c r="F11" s="354"/>
      <c r="G11" s="355">
        <f aca="true" t="shared" si="0" ref="G11:G16">SUM(C11:F11)</f>
        <v>0</v>
      </c>
    </row>
    <row r="12" spans="1:7" ht="24" customHeight="1">
      <c r="A12" s="352" t="s">
        <v>49</v>
      </c>
      <c r="B12" s="353" t="s">
        <v>488</v>
      </c>
      <c r="C12" s="354"/>
      <c r="D12" s="354"/>
      <c r="E12" s="354"/>
      <c r="F12" s="354"/>
      <c r="G12" s="355">
        <f t="shared" si="0"/>
        <v>0</v>
      </c>
    </row>
    <row r="13" spans="1:7" ht="24" customHeight="1">
      <c r="A13" s="352" t="s">
        <v>247</v>
      </c>
      <c r="B13" s="353" t="s">
        <v>489</v>
      </c>
      <c r="C13" s="354"/>
      <c r="D13" s="354"/>
      <c r="E13" s="354"/>
      <c r="F13" s="354"/>
      <c r="G13" s="355">
        <f t="shared" si="0"/>
        <v>0</v>
      </c>
    </row>
    <row r="14" spans="1:7" ht="24" customHeight="1">
      <c r="A14" s="352" t="s">
        <v>79</v>
      </c>
      <c r="B14" s="353" t="s">
        <v>490</v>
      </c>
      <c r="C14" s="354"/>
      <c r="D14" s="354"/>
      <c r="E14" s="354"/>
      <c r="F14" s="354"/>
      <c r="G14" s="355">
        <f t="shared" si="0"/>
        <v>0</v>
      </c>
    </row>
    <row r="15" spans="1:7" ht="24" customHeight="1">
      <c r="A15" s="356" t="s">
        <v>103</v>
      </c>
      <c r="B15" s="357" t="s">
        <v>491</v>
      </c>
      <c r="C15" s="358"/>
      <c r="D15" s="358"/>
      <c r="E15" s="358"/>
      <c r="F15" s="358"/>
      <c r="G15" s="359">
        <f t="shared" si="0"/>
        <v>0</v>
      </c>
    </row>
    <row r="16" spans="1:7" s="364" customFormat="1" ht="24" customHeight="1">
      <c r="A16" s="360" t="s">
        <v>264</v>
      </c>
      <c r="B16" s="361" t="s">
        <v>412</v>
      </c>
      <c r="C16" s="362">
        <f>SUM(C10:C15)</f>
        <v>0</v>
      </c>
      <c r="D16" s="362">
        <f>SUM(D10:D15)</f>
        <v>0</v>
      </c>
      <c r="E16" s="362">
        <f>SUM(E10:E15)</f>
        <v>0</v>
      </c>
      <c r="F16" s="362">
        <f>SUM(F10:F15)</f>
        <v>0</v>
      </c>
      <c r="G16" s="363">
        <f t="shared" si="0"/>
        <v>0</v>
      </c>
    </row>
    <row r="17" spans="1:7" s="339" customFormat="1" ht="12.75">
      <c r="A17" s="225"/>
      <c r="B17" s="225"/>
      <c r="C17" s="225"/>
      <c r="D17" s="225"/>
      <c r="E17" s="225"/>
      <c r="F17" s="225"/>
      <c r="G17" s="225"/>
    </row>
    <row r="18" spans="1:7" s="339" customFormat="1" ht="12.75">
      <c r="A18" s="225"/>
      <c r="B18" s="225"/>
      <c r="C18" s="225"/>
      <c r="D18" s="225"/>
      <c r="E18" s="225"/>
      <c r="F18" s="225"/>
      <c r="G18" s="225"/>
    </row>
    <row r="19" spans="1:7" s="339" customFormat="1" ht="12.75">
      <c r="A19" s="225"/>
      <c r="B19" s="225"/>
      <c r="C19" s="225"/>
      <c r="D19" s="225"/>
      <c r="E19" s="225"/>
      <c r="F19" s="225"/>
      <c r="G19" s="225"/>
    </row>
    <row r="20" spans="1:7" s="339" customFormat="1" ht="15.75">
      <c r="A20" s="338" t="str">
        <f>+CONCATENATE("......................, ",LEFT('1.1 ÖSSZEFÜGGÉSEK'!A5,4),". .......................... hó ..... nap")</f>
        <v>......................, 2017. .......................... hó ..... nap</v>
      </c>
      <c r="B20" s="225"/>
      <c r="C20" s="225"/>
      <c r="D20" s="225"/>
      <c r="E20" s="225"/>
      <c r="F20" s="225"/>
      <c r="G20" s="225"/>
    </row>
    <row r="21" spans="1:7" s="339" customFormat="1" ht="12.75">
      <c r="A21" s="225"/>
      <c r="B21" s="225"/>
      <c r="C21" s="225"/>
      <c r="D21" s="225"/>
      <c r="E21" s="225"/>
      <c r="F21" s="225"/>
      <c r="G21" s="225"/>
    </row>
    <row r="22" spans="1:7" ht="12.75">
      <c r="A22" s="225"/>
      <c r="B22" s="225"/>
      <c r="C22" s="225"/>
      <c r="D22" s="225"/>
      <c r="E22" s="225"/>
      <c r="F22" s="225"/>
      <c r="G22" s="225"/>
    </row>
    <row r="23" spans="1:7" ht="12.75">
      <c r="A23" s="225"/>
      <c r="B23" s="225"/>
      <c r="C23" s="339"/>
      <c r="D23" s="339"/>
      <c r="E23" s="339"/>
      <c r="F23" s="339"/>
      <c r="G23" s="225"/>
    </row>
    <row r="24" spans="1:7" ht="13.5">
      <c r="A24" s="225"/>
      <c r="B24" s="225"/>
      <c r="C24" s="365"/>
      <c r="D24" s="366" t="s">
        <v>492</v>
      </c>
      <c r="E24" s="366"/>
      <c r="F24" s="365"/>
      <c r="G24" s="225"/>
    </row>
    <row r="25" spans="3:6" ht="13.5">
      <c r="C25" s="367"/>
      <c r="D25" s="368"/>
      <c r="E25" s="368"/>
      <c r="F25" s="367"/>
    </row>
    <row r="26" spans="3:6" ht="13.5">
      <c r="C26" s="367"/>
      <c r="D26" s="368"/>
      <c r="E26" s="368"/>
      <c r="F26" s="367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13. melléklet a ……/2017. (….)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tabSelected="1" view="pageLayout" zoomScale="98" zoomScaleSheetLayoutView="100" zoomScalePageLayoutView="98" workbookViewId="0" topLeftCell="A62">
      <selection activeCell="B84" sqref="B84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35" t="s">
        <v>13</v>
      </c>
      <c r="B1" s="535"/>
      <c r="C1" s="535"/>
    </row>
    <row r="2" spans="1:3" ht="15.75" customHeight="1">
      <c r="A2" s="536" t="s">
        <v>14</v>
      </c>
      <c r="B2" s="536"/>
      <c r="C2" s="9" t="s">
        <v>189</v>
      </c>
    </row>
    <row r="3" spans="1:3" ht="37.5" customHeight="1">
      <c r="A3" s="10" t="s">
        <v>16</v>
      </c>
      <c r="B3" s="11" t="s">
        <v>17</v>
      </c>
      <c r="C3" s="12" t="str">
        <f>+CONCATENATE(LEFT('1.1 ÖSSZEFÜGGÉSEK'!A5,4),". évi előirányzat")</f>
        <v>2017. évi előirányzat</v>
      </c>
    </row>
    <row r="4" spans="1:3" s="16" customFormat="1" ht="12" customHeight="1">
      <c r="A4" s="13" t="s">
        <v>18</v>
      </c>
      <c r="B4" s="14" t="s">
        <v>19</v>
      </c>
      <c r="C4" s="15" t="s">
        <v>20</v>
      </c>
    </row>
    <row r="5" spans="1:3" s="20" customFormat="1" ht="12" customHeight="1">
      <c r="A5" s="17" t="s">
        <v>21</v>
      </c>
      <c r="B5" s="18" t="s">
        <v>22</v>
      </c>
      <c r="C5" s="19">
        <f>+C6+C7+C8+C9+C10+C11</f>
        <v>35563691</v>
      </c>
    </row>
    <row r="6" spans="1:3" s="20" customFormat="1" ht="12" customHeight="1">
      <c r="A6" s="21" t="s">
        <v>23</v>
      </c>
      <c r="B6" s="22" t="s">
        <v>24</v>
      </c>
      <c r="C6" s="23">
        <v>13513412</v>
      </c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>
        <v>20556879</v>
      </c>
    </row>
    <row r="9" spans="1:3" s="20" customFormat="1" ht="12" customHeight="1">
      <c r="A9" s="24" t="s">
        <v>29</v>
      </c>
      <c r="B9" s="25" t="s">
        <v>30</v>
      </c>
      <c r="C9" s="26">
        <v>1493400</v>
      </c>
    </row>
    <row r="10" spans="1:3" s="20" customFormat="1" ht="12" customHeight="1">
      <c r="A10" s="24" t="s">
        <v>31</v>
      </c>
      <c r="B10" s="27" t="s">
        <v>32</v>
      </c>
      <c r="C10" s="26"/>
    </row>
    <row r="11" spans="1:3" s="20" customFormat="1" ht="12" customHeight="1">
      <c r="A11" s="28" t="s">
        <v>33</v>
      </c>
      <c r="B11" s="29" t="s">
        <v>34</v>
      </c>
      <c r="C11" s="26"/>
    </row>
    <row r="12" spans="1:3" s="20" customFormat="1" ht="12" customHeight="1">
      <c r="A12" s="17" t="s">
        <v>35</v>
      </c>
      <c r="B12" s="30" t="s">
        <v>36</v>
      </c>
      <c r="C12" s="19">
        <f>+C13+C14+C15+C16+C17</f>
        <v>8637702</v>
      </c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>
        <v>8637702</v>
      </c>
    </row>
    <row r="18" spans="1:3" s="20" customFormat="1" ht="12" customHeight="1">
      <c r="A18" s="28" t="s">
        <v>47</v>
      </c>
      <c r="B18" s="29" t="s">
        <v>48</v>
      </c>
      <c r="C18" s="31"/>
    </row>
    <row r="19" spans="1:3" s="20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/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>
      <c r="A25" s="28" t="s">
        <v>61</v>
      </c>
      <c r="B25" s="32" t="s">
        <v>62</v>
      </c>
      <c r="C25" s="31"/>
    </row>
    <row r="26" spans="1:3" s="20" customFormat="1" ht="12" customHeight="1">
      <c r="A26" s="17" t="s">
        <v>63</v>
      </c>
      <c r="B26" s="18" t="s">
        <v>64</v>
      </c>
      <c r="C26" s="19">
        <f>+C27+C31+C32+C33</f>
        <v>32005000</v>
      </c>
    </row>
    <row r="27" spans="1:3" s="20" customFormat="1" ht="12" customHeight="1">
      <c r="A27" s="21" t="s">
        <v>65</v>
      </c>
      <c r="B27" s="22" t="s">
        <v>66</v>
      </c>
      <c r="C27" s="33">
        <f>SUM(C28:C30)</f>
        <v>28033000</v>
      </c>
    </row>
    <row r="28" spans="1:3" s="20" customFormat="1" ht="12" customHeight="1">
      <c r="A28" s="24" t="s">
        <v>67</v>
      </c>
      <c r="B28" s="25" t="s">
        <v>68</v>
      </c>
      <c r="C28" s="26">
        <v>6633000</v>
      </c>
    </row>
    <row r="29" spans="1:3" s="20" customFormat="1" ht="12" customHeight="1">
      <c r="A29" s="24" t="s">
        <v>69</v>
      </c>
      <c r="B29" s="25" t="s">
        <v>70</v>
      </c>
      <c r="C29" s="26">
        <v>400000</v>
      </c>
    </row>
    <row r="30" spans="1:3" s="20" customFormat="1" ht="12" customHeight="1">
      <c r="A30" s="24" t="s">
        <v>71</v>
      </c>
      <c r="B30" s="25" t="s">
        <v>72</v>
      </c>
      <c r="C30" s="26">
        <v>21000000</v>
      </c>
    </row>
    <row r="31" spans="1:3" s="20" customFormat="1" ht="12" customHeight="1">
      <c r="A31" s="24" t="s">
        <v>73</v>
      </c>
      <c r="B31" s="25" t="s">
        <v>74</v>
      </c>
      <c r="C31" s="26">
        <v>3762000</v>
      </c>
    </row>
    <row r="32" spans="1:3" s="20" customFormat="1" ht="12" customHeight="1">
      <c r="A32" s="24" t="s">
        <v>75</v>
      </c>
      <c r="B32" s="25" t="s">
        <v>76</v>
      </c>
      <c r="C32" s="26"/>
    </row>
    <row r="33" spans="1:3" s="20" customFormat="1" ht="12" customHeight="1">
      <c r="A33" s="28" t="s">
        <v>77</v>
      </c>
      <c r="B33" s="32" t="s">
        <v>78</v>
      </c>
      <c r="C33" s="31">
        <v>210000</v>
      </c>
    </row>
    <row r="34" spans="1:3" s="20" customFormat="1" ht="12" customHeight="1">
      <c r="A34" s="17" t="s">
        <v>79</v>
      </c>
      <c r="B34" s="18" t="s">
        <v>80</v>
      </c>
      <c r="C34" s="19">
        <f>SUM(C35:C45)</f>
        <v>12313571</v>
      </c>
    </row>
    <row r="35" spans="1:3" s="20" customFormat="1" ht="12" customHeight="1">
      <c r="A35" s="21" t="s">
        <v>81</v>
      </c>
      <c r="B35" s="22" t="s">
        <v>82</v>
      </c>
      <c r="C35" s="23">
        <v>0</v>
      </c>
    </row>
    <row r="36" spans="1:3" s="20" customFormat="1" ht="12" customHeight="1">
      <c r="A36" s="24" t="s">
        <v>83</v>
      </c>
      <c r="B36" s="25" t="s">
        <v>84</v>
      </c>
      <c r="C36" s="26"/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>
        <v>1196000</v>
      </c>
    </row>
    <row r="39" spans="1:3" s="20" customFormat="1" ht="12" customHeight="1">
      <c r="A39" s="24" t="s">
        <v>89</v>
      </c>
      <c r="B39" s="25" t="s">
        <v>90</v>
      </c>
      <c r="C39" s="26">
        <v>8589339</v>
      </c>
    </row>
    <row r="40" spans="1:3" s="20" customFormat="1" ht="12" customHeight="1">
      <c r="A40" s="24" t="s">
        <v>91</v>
      </c>
      <c r="B40" s="25" t="s">
        <v>92</v>
      </c>
      <c r="C40" s="26">
        <v>2324432</v>
      </c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>
        <v>33800</v>
      </c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>
      <c r="A45" s="28" t="s">
        <v>101</v>
      </c>
      <c r="B45" s="29" t="s">
        <v>102</v>
      </c>
      <c r="C45" s="31">
        <v>170000</v>
      </c>
    </row>
    <row r="46" spans="1:3" s="20" customFormat="1" ht="12" customHeigh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/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>
      <c r="A51" s="28" t="s">
        <v>113</v>
      </c>
      <c r="B51" s="29" t="s">
        <v>114</v>
      </c>
      <c r="C51" s="31"/>
    </row>
    <row r="52" spans="1:3" s="20" customFormat="1" ht="12" customHeight="1">
      <c r="A52" s="17" t="s">
        <v>115</v>
      </c>
      <c r="B52" s="18" t="s">
        <v>116</v>
      </c>
      <c r="C52" s="19">
        <f>SUM(C53:C55)</f>
        <v>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/>
    </row>
    <row r="56" spans="1:3" s="20" customFormat="1" ht="12" customHeight="1">
      <c r="A56" s="28" t="s">
        <v>123</v>
      </c>
      <c r="B56" s="29" t="s">
        <v>124</v>
      </c>
      <c r="C56" s="31"/>
    </row>
    <row r="57" spans="1:3" s="20" customFormat="1" ht="12" customHeigh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>
      <c r="A61" s="28" t="s">
        <v>133</v>
      </c>
      <c r="B61" s="29" t="s">
        <v>134</v>
      </c>
      <c r="C61" s="26"/>
    </row>
    <row r="62" spans="1:3" s="20" customFormat="1" ht="12" customHeight="1">
      <c r="A62" s="34" t="s">
        <v>135</v>
      </c>
      <c r="B62" s="18" t="s">
        <v>136</v>
      </c>
      <c r="C62" s="19">
        <f>+C5+C12+C19+C26+C34+C46+C52+C57</f>
        <v>88519964</v>
      </c>
    </row>
    <row r="63" spans="1:3" s="20" customFormat="1" ht="12" customHeigh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>
      <c r="A66" s="28" t="s">
        <v>143</v>
      </c>
      <c r="B66" s="36" t="s">
        <v>144</v>
      </c>
      <c r="C66" s="26"/>
    </row>
    <row r="67" spans="1:3" s="20" customFormat="1" ht="12" customHeigh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>
      <c r="A71" s="28" t="s">
        <v>153</v>
      </c>
      <c r="B71" s="29" t="s">
        <v>154</v>
      </c>
      <c r="C71" s="26"/>
    </row>
    <row r="72" spans="1:3" s="20" customFormat="1" ht="12" customHeight="1">
      <c r="A72" s="35" t="s">
        <v>155</v>
      </c>
      <c r="B72" s="30" t="s">
        <v>156</v>
      </c>
      <c r="C72" s="19">
        <f>SUM(C73:C74)</f>
        <v>15443955</v>
      </c>
    </row>
    <row r="73" spans="1:3" s="20" customFormat="1" ht="12" customHeight="1">
      <c r="A73" s="21" t="s">
        <v>157</v>
      </c>
      <c r="B73" s="22" t="s">
        <v>158</v>
      </c>
      <c r="C73" s="26">
        <v>15443955</v>
      </c>
    </row>
    <row r="74" spans="1:3" s="20" customFormat="1" ht="12" customHeight="1">
      <c r="A74" s="28" t="s">
        <v>159</v>
      </c>
      <c r="B74" s="29" t="s">
        <v>160</v>
      </c>
      <c r="C74" s="26"/>
    </row>
    <row r="75" spans="1:3" s="20" customFormat="1" ht="12" customHeight="1">
      <c r="A75" s="35" t="s">
        <v>161</v>
      </c>
      <c r="B75" s="30" t="s">
        <v>162</v>
      </c>
      <c r="C75" s="19">
        <f>SUM(C76:C78)</f>
        <v>1421796</v>
      </c>
    </row>
    <row r="76" spans="1:3" s="20" customFormat="1" ht="12" customHeight="1">
      <c r="A76" s="21" t="s">
        <v>163</v>
      </c>
      <c r="B76" s="22" t="s">
        <v>164</v>
      </c>
      <c r="C76" s="26">
        <v>1421796</v>
      </c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>
      <c r="A78" s="28" t="s">
        <v>167</v>
      </c>
      <c r="B78" s="29" t="s">
        <v>168</v>
      </c>
      <c r="C78" s="26"/>
    </row>
    <row r="79" spans="1:3" s="20" customFormat="1" ht="12" customHeigh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>
      <c r="A83" s="39" t="s">
        <v>177</v>
      </c>
      <c r="B83" s="29" t="s">
        <v>178</v>
      </c>
      <c r="C83" s="26"/>
    </row>
    <row r="84" spans="1:3" s="20" customFormat="1" ht="12" customHeight="1">
      <c r="A84" s="35" t="s">
        <v>179</v>
      </c>
      <c r="B84" s="30" t="s">
        <v>180</v>
      </c>
      <c r="C84" s="40"/>
    </row>
    <row r="85" spans="1:3" s="20" customFormat="1" ht="13.5" customHeight="1">
      <c r="A85" s="35" t="s">
        <v>181</v>
      </c>
      <c r="B85" s="30" t="s">
        <v>182</v>
      </c>
      <c r="C85" s="40"/>
    </row>
    <row r="86" spans="1:3" s="20" customFormat="1" ht="15.75" customHeight="1">
      <c r="A86" s="35" t="s">
        <v>183</v>
      </c>
      <c r="B86" s="41" t="s">
        <v>184</v>
      </c>
      <c r="C86" s="19">
        <f>+C63+C67+C72+C75+C79+C85+C84</f>
        <v>16865751</v>
      </c>
    </row>
    <row r="87" spans="1:3" s="20" customFormat="1" ht="16.5" customHeight="1">
      <c r="A87" s="42" t="s">
        <v>185</v>
      </c>
      <c r="B87" s="43" t="s">
        <v>186</v>
      </c>
      <c r="C87" s="19">
        <f>+C62+C86</f>
        <v>105385715</v>
      </c>
    </row>
    <row r="88" spans="1:3" s="20" customFormat="1" ht="83.25" customHeight="1">
      <c r="A88" s="44"/>
      <c r="B88" s="45"/>
      <c r="C88" s="46"/>
    </row>
    <row r="89" spans="1:3" ht="16.5" customHeight="1">
      <c r="A89" s="535" t="s">
        <v>187</v>
      </c>
      <c r="B89" s="535"/>
      <c r="C89" s="535"/>
    </row>
    <row r="90" spans="1:3" s="48" customFormat="1" ht="16.5" customHeight="1">
      <c r="A90" s="537" t="s">
        <v>188</v>
      </c>
      <c r="B90" s="537"/>
      <c r="C90" s="47" t="s">
        <v>15</v>
      </c>
    </row>
    <row r="91" spans="1:3" ht="37.5" customHeight="1">
      <c r="A91" s="10" t="s">
        <v>16</v>
      </c>
      <c r="B91" s="11" t="s">
        <v>190</v>
      </c>
      <c r="C91" s="12" t="str">
        <f>+C3</f>
        <v>2017. évi előirányzat</v>
      </c>
    </row>
    <row r="92" spans="1:3" s="16" customFormat="1" ht="12" customHeight="1">
      <c r="A92" s="49" t="s">
        <v>18</v>
      </c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191</v>
      </c>
      <c r="C93" s="54">
        <f>SUM(C94:C99)+C112+C113</f>
        <v>84707167</v>
      </c>
    </row>
    <row r="94" spans="1:3" ht="12" customHeight="1">
      <c r="A94" s="55" t="s">
        <v>23</v>
      </c>
      <c r="B94" s="56" t="s">
        <v>192</v>
      </c>
      <c r="C94" s="57">
        <v>19986852</v>
      </c>
    </row>
    <row r="95" spans="1:3" ht="12" customHeight="1">
      <c r="A95" s="24" t="s">
        <v>25</v>
      </c>
      <c r="B95" s="58" t="s">
        <v>193</v>
      </c>
      <c r="C95" s="26">
        <v>3742728</v>
      </c>
    </row>
    <row r="96" spans="1:3" ht="12" customHeight="1">
      <c r="A96" s="24" t="s">
        <v>27</v>
      </c>
      <c r="B96" s="58" t="s">
        <v>194</v>
      </c>
      <c r="C96" s="31">
        <v>38851219</v>
      </c>
    </row>
    <row r="97" spans="1:3" ht="12" customHeight="1">
      <c r="A97" s="24" t="s">
        <v>29</v>
      </c>
      <c r="B97" s="59" t="s">
        <v>195</v>
      </c>
      <c r="C97" s="31">
        <v>6649000</v>
      </c>
    </row>
    <row r="98" spans="1:3" ht="12" customHeight="1">
      <c r="A98" s="24" t="s">
        <v>196</v>
      </c>
      <c r="B98" s="60" t="s">
        <v>197</v>
      </c>
      <c r="C98" s="31">
        <v>7431926</v>
      </c>
    </row>
    <row r="99" spans="1:3" ht="12" customHeight="1">
      <c r="A99" s="24" t="s">
        <v>33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>
        <v>4191926</v>
      </c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>
        <v>3240000</v>
      </c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>
        <v>8045442</v>
      </c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35</v>
      </c>
      <c r="B114" s="69" t="s">
        <v>227</v>
      </c>
      <c r="C114" s="70">
        <f>+C115+C117+C119</f>
        <v>19256752</v>
      </c>
    </row>
    <row r="115" spans="1:3" ht="12" customHeight="1">
      <c r="A115" s="21" t="s">
        <v>37</v>
      </c>
      <c r="B115" s="58" t="s">
        <v>228</v>
      </c>
      <c r="C115" s="23">
        <v>1054670</v>
      </c>
    </row>
    <row r="116" spans="1:3" ht="12" customHeight="1">
      <c r="A116" s="21" t="s">
        <v>39</v>
      </c>
      <c r="B116" s="71" t="s">
        <v>229</v>
      </c>
      <c r="C116" s="23"/>
    </row>
    <row r="117" spans="1:3" ht="12" customHeight="1">
      <c r="A117" s="21" t="s">
        <v>41</v>
      </c>
      <c r="B117" s="71" t="s">
        <v>230</v>
      </c>
      <c r="C117" s="26">
        <v>14252082</v>
      </c>
    </row>
    <row r="118" spans="1:3" ht="12" customHeight="1">
      <c r="A118" s="21" t="s">
        <v>43</v>
      </c>
      <c r="B118" s="71" t="s">
        <v>231</v>
      </c>
      <c r="C118" s="72"/>
    </row>
    <row r="119" spans="1:3" ht="12" customHeight="1">
      <c r="A119" s="21" t="s">
        <v>45</v>
      </c>
      <c r="B119" s="29" t="s">
        <v>232</v>
      </c>
      <c r="C119" s="72">
        <v>3950000</v>
      </c>
    </row>
    <row r="120" spans="1:3" ht="12" customHeight="1">
      <c r="A120" s="21" t="s">
        <v>47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49</v>
      </c>
      <c r="B128" s="18" t="s">
        <v>246</v>
      </c>
      <c r="C128" s="19">
        <f>+C93+C114</f>
        <v>103963919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65</v>
      </c>
      <c r="B130" s="71" t="s">
        <v>249</v>
      </c>
      <c r="C130" s="72"/>
    </row>
    <row r="131" spans="1:3" ht="12" customHeight="1">
      <c r="A131" s="21" t="s">
        <v>73</v>
      </c>
      <c r="B131" s="71" t="s">
        <v>250</v>
      </c>
      <c r="C131" s="72"/>
    </row>
    <row r="132" spans="1:3" ht="12" customHeight="1">
      <c r="A132" s="64" t="s">
        <v>75</v>
      </c>
      <c r="B132" s="71" t="s">
        <v>251</v>
      </c>
      <c r="C132" s="72"/>
    </row>
    <row r="133" spans="1:3" ht="12" customHeight="1">
      <c r="A133" s="17" t="s">
        <v>79</v>
      </c>
      <c r="B133" s="18" t="s">
        <v>252</v>
      </c>
      <c r="C133" s="19">
        <f>SUM(C134:C139)</f>
        <v>0</v>
      </c>
    </row>
    <row r="134" spans="1:3" ht="12" customHeight="1">
      <c r="A134" s="21" t="s">
        <v>81</v>
      </c>
      <c r="B134" s="75" t="s">
        <v>253</v>
      </c>
      <c r="C134" s="72"/>
    </row>
    <row r="135" spans="1:3" ht="12" customHeight="1">
      <c r="A135" s="21" t="s">
        <v>83</v>
      </c>
      <c r="B135" s="75" t="s">
        <v>254</v>
      </c>
      <c r="C135" s="72"/>
    </row>
    <row r="136" spans="1:3" ht="12" customHeight="1">
      <c r="A136" s="21" t="s">
        <v>85</v>
      </c>
      <c r="B136" s="75" t="s">
        <v>255</v>
      </c>
      <c r="C136" s="72"/>
    </row>
    <row r="137" spans="1:3" ht="12" customHeight="1">
      <c r="A137" s="21" t="s">
        <v>87</v>
      </c>
      <c r="B137" s="75" t="s">
        <v>256</v>
      </c>
      <c r="C137" s="72"/>
    </row>
    <row r="138" spans="1:3" ht="12" customHeight="1">
      <c r="A138" s="21" t="s">
        <v>89</v>
      </c>
      <c r="B138" s="75" t="s">
        <v>257</v>
      </c>
      <c r="C138" s="72"/>
    </row>
    <row r="139" spans="1:3" ht="12" customHeight="1">
      <c r="A139" s="64" t="s">
        <v>91</v>
      </c>
      <c r="B139" s="75" t="s">
        <v>258</v>
      </c>
      <c r="C139" s="72"/>
    </row>
    <row r="140" spans="1:3" ht="12" customHeight="1">
      <c r="A140" s="17" t="s">
        <v>103</v>
      </c>
      <c r="B140" s="18" t="s">
        <v>259</v>
      </c>
      <c r="C140" s="19">
        <f>+C141+C142+C143+C144</f>
        <v>1421796</v>
      </c>
    </row>
    <row r="141" spans="1:3" ht="12" customHeight="1">
      <c r="A141" s="21" t="s">
        <v>105</v>
      </c>
      <c r="B141" s="75" t="s">
        <v>260</v>
      </c>
      <c r="C141" s="72"/>
    </row>
    <row r="142" spans="1:3" ht="12" customHeight="1">
      <c r="A142" s="21" t="s">
        <v>107</v>
      </c>
      <c r="B142" s="75" t="s">
        <v>261</v>
      </c>
      <c r="C142" s="72">
        <v>1421796</v>
      </c>
    </row>
    <row r="143" spans="1:3" ht="12" customHeight="1">
      <c r="A143" s="21" t="s">
        <v>109</v>
      </c>
      <c r="B143" s="75" t="s">
        <v>262</v>
      </c>
      <c r="C143" s="72"/>
    </row>
    <row r="144" spans="1:3" ht="12" customHeight="1">
      <c r="A144" s="64" t="s">
        <v>111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117</v>
      </c>
      <c r="B146" s="75" t="s">
        <v>266</v>
      </c>
      <c r="C146" s="72"/>
    </row>
    <row r="147" spans="1:3" ht="12" customHeight="1">
      <c r="A147" s="21" t="s">
        <v>119</v>
      </c>
      <c r="B147" s="75" t="s">
        <v>267</v>
      </c>
      <c r="C147" s="72"/>
    </row>
    <row r="148" spans="1:3" ht="12" customHeight="1">
      <c r="A148" s="21" t="s">
        <v>121</v>
      </c>
      <c r="B148" s="75" t="s">
        <v>268</v>
      </c>
      <c r="C148" s="72"/>
    </row>
    <row r="149" spans="1:3" ht="12" customHeight="1">
      <c r="A149" s="21" t="s">
        <v>123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125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1421796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C128+C153</f>
        <v>105385715</v>
      </c>
    </row>
    <row r="155" ht="7.5" customHeight="1"/>
    <row r="156" spans="1:3" ht="15.75">
      <c r="A156" s="538" t="s">
        <v>279</v>
      </c>
      <c r="B156" s="538"/>
      <c r="C156" s="538"/>
    </row>
    <row r="157" spans="1:3" ht="15" customHeight="1">
      <c r="A157" s="536" t="s">
        <v>280</v>
      </c>
      <c r="B157" s="536"/>
      <c r="C157" s="9" t="s">
        <v>189</v>
      </c>
    </row>
    <row r="158" spans="1:4" ht="13.5" customHeight="1">
      <c r="A158" s="17">
        <v>1</v>
      </c>
      <c r="B158" s="84" t="s">
        <v>282</v>
      </c>
      <c r="C158" s="19">
        <f>+C62-C128</f>
        <v>-15443955</v>
      </c>
      <c r="D158" s="85"/>
    </row>
    <row r="159" spans="1:3" ht="27.75" customHeight="1">
      <c r="A159" s="17" t="s">
        <v>35</v>
      </c>
      <c r="B159" s="84" t="s">
        <v>283</v>
      </c>
      <c r="C159" s="19">
        <f>+C86-C153</f>
        <v>15443955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7069444444444444" bottom="0.8659722222222223" header="0.7875" footer="0.5118055555555555"/>
  <pageSetup horizontalDpi="300" verticalDpi="300" orientation="portrait" paperSize="9" scale="71" r:id="rId1"/>
  <headerFooter alignWithMargins="0">
    <oddHeader>&amp;L&amp;"Times New Roman CE,Félkövér dőlt"&amp;11 1.2. melléklet a ........./2017. (.......) 
önkormányzati rendelethez&amp;C&amp;"Times New Roman CE,Félkövér"&amp;12Sióagárd Község Önkormányzata
2017. évi költségvetés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G167"/>
  <sheetViews>
    <sheetView zoomScale="150" zoomScaleNormal="150" zoomScaleSheetLayoutView="100" zoomScalePageLayoutView="0" workbookViewId="0" topLeftCell="B79">
      <selection activeCell="E113" sqref="E113"/>
    </sheetView>
  </sheetViews>
  <sheetFormatPr defaultColWidth="9.00390625" defaultRowHeight="12.75"/>
  <cols>
    <col min="1" max="1" width="9.00390625" style="369" customWidth="1"/>
    <col min="2" max="2" width="75.875" style="369" customWidth="1"/>
    <col min="3" max="3" width="15.50390625" style="370" customWidth="1"/>
    <col min="4" max="5" width="15.50390625" style="369" customWidth="1"/>
    <col min="6" max="6" width="9.00390625" style="371" customWidth="1"/>
    <col min="7" max="16384" width="9.375" style="371" customWidth="1"/>
  </cols>
  <sheetData>
    <row r="1" spans="1:5" ht="15.75" customHeight="1">
      <c r="A1" s="535" t="s">
        <v>13</v>
      </c>
      <c r="B1" s="535"/>
      <c r="C1" s="535"/>
      <c r="D1" s="535"/>
      <c r="E1" s="535"/>
    </row>
    <row r="2" spans="1:5" ht="15.75" customHeight="1">
      <c r="A2" s="536" t="s">
        <v>14</v>
      </c>
      <c r="B2" s="536"/>
      <c r="D2" s="8"/>
      <c r="E2" s="9" t="s">
        <v>189</v>
      </c>
    </row>
    <row r="3" spans="1:5" ht="37.5" customHeight="1">
      <c r="A3" s="10" t="s">
        <v>16</v>
      </c>
      <c r="B3" s="11" t="s">
        <v>17</v>
      </c>
      <c r="C3" s="11" t="str">
        <f>+CONCATENATE(LEFT('1.1 ÖSSZEFÜGGÉSEK'!A5,4)-2,". évi tény")</f>
        <v>2015. évi tény</v>
      </c>
      <c r="D3" s="372" t="str">
        <f>+CONCATENATE(LEFT('1.1 ÖSSZEFÜGGÉSEK'!A5,4)-1,". évi várható")</f>
        <v>2016. évi várható</v>
      </c>
      <c r="E3" s="373" t="str">
        <f>+'1.3.sz.mell.köt.'!C3</f>
        <v>2017. évi előirányzat</v>
      </c>
    </row>
    <row r="4" spans="1:5" s="375" customFormat="1" ht="12" customHeight="1">
      <c r="A4" s="49" t="s">
        <v>18</v>
      </c>
      <c r="B4" s="50" t="s">
        <v>19</v>
      </c>
      <c r="C4" s="50" t="s">
        <v>20</v>
      </c>
      <c r="D4" s="50" t="s">
        <v>288</v>
      </c>
      <c r="E4" s="374" t="s">
        <v>289</v>
      </c>
    </row>
    <row r="5" spans="1:5" s="378" customFormat="1" ht="12" customHeight="1">
      <c r="A5" s="17" t="s">
        <v>21</v>
      </c>
      <c r="B5" s="18" t="s">
        <v>22</v>
      </c>
      <c r="C5" s="376">
        <f>+C6+C7+C8+C9+C10+C11</f>
        <v>97754000</v>
      </c>
      <c r="D5" s="376">
        <f>+D6+D7+D8+D9+D10+D11</f>
        <v>36649712</v>
      </c>
      <c r="E5" s="19">
        <f>+E6+E7+E8+E9+E10+E11</f>
        <v>35563691</v>
      </c>
    </row>
    <row r="6" spans="1:5" s="378" customFormat="1" ht="12" customHeight="1">
      <c r="A6" s="21" t="s">
        <v>23</v>
      </c>
      <c r="B6" s="22" t="s">
        <v>24</v>
      </c>
      <c r="C6" s="379">
        <v>13587000</v>
      </c>
      <c r="D6" s="379">
        <v>13510578</v>
      </c>
      <c r="E6" s="23">
        <v>13513412</v>
      </c>
    </row>
    <row r="7" spans="1:5" s="378" customFormat="1" ht="12" customHeight="1">
      <c r="A7" s="24" t="s">
        <v>25</v>
      </c>
      <c r="B7" s="25" t="s">
        <v>26</v>
      </c>
      <c r="C7" s="381">
        <v>58999000</v>
      </c>
      <c r="D7" s="381"/>
      <c r="E7" s="26"/>
    </row>
    <row r="8" spans="1:5" s="378" customFormat="1" ht="12" customHeight="1">
      <c r="A8" s="24" t="s">
        <v>27</v>
      </c>
      <c r="B8" s="25" t="s">
        <v>28</v>
      </c>
      <c r="C8" s="381">
        <v>19327000</v>
      </c>
      <c r="D8" s="381">
        <v>16424233</v>
      </c>
      <c r="E8" s="26">
        <v>20556879</v>
      </c>
    </row>
    <row r="9" spans="1:5" s="378" customFormat="1" ht="12" customHeight="1">
      <c r="A9" s="24" t="s">
        <v>29</v>
      </c>
      <c r="B9" s="25" t="s">
        <v>30</v>
      </c>
      <c r="C9" s="381">
        <v>1499000</v>
      </c>
      <c r="D9" s="381">
        <v>1513920</v>
      </c>
      <c r="E9" s="26">
        <v>1493400</v>
      </c>
    </row>
    <row r="10" spans="1:5" s="378" customFormat="1" ht="12" customHeight="1">
      <c r="A10" s="24" t="s">
        <v>31</v>
      </c>
      <c r="B10" s="27" t="s">
        <v>32</v>
      </c>
      <c r="C10" s="381">
        <v>4342000</v>
      </c>
      <c r="D10" s="381">
        <v>5200981</v>
      </c>
      <c r="E10" s="26"/>
    </row>
    <row r="11" spans="1:5" s="378" customFormat="1" ht="12" customHeight="1">
      <c r="A11" s="28" t="s">
        <v>33</v>
      </c>
      <c r="B11" s="29" t="s">
        <v>34</v>
      </c>
      <c r="C11" s="381"/>
      <c r="D11" s="381"/>
      <c r="E11" s="26"/>
    </row>
    <row r="12" spans="1:5" s="378" customFormat="1" ht="12" customHeight="1">
      <c r="A12" s="17" t="s">
        <v>35</v>
      </c>
      <c r="B12" s="30" t="s">
        <v>36</v>
      </c>
      <c r="C12" s="376">
        <f>+C13+C14+C15+C16+C17</f>
        <v>18881000</v>
      </c>
      <c r="D12" s="376">
        <f>+D13+D14+D15+D16+D17</f>
        <v>19278673</v>
      </c>
      <c r="E12" s="19">
        <f>+E13+E14+E15+E16+E17</f>
        <v>8637702</v>
      </c>
    </row>
    <row r="13" spans="1:5" s="378" customFormat="1" ht="12" customHeight="1">
      <c r="A13" s="21" t="s">
        <v>37</v>
      </c>
      <c r="B13" s="22" t="s">
        <v>38</v>
      </c>
      <c r="C13" s="379"/>
      <c r="D13" s="379"/>
      <c r="E13" s="23"/>
    </row>
    <row r="14" spans="1:5" s="378" customFormat="1" ht="12" customHeight="1">
      <c r="A14" s="24" t="s">
        <v>39</v>
      </c>
      <c r="B14" s="25" t="s">
        <v>40</v>
      </c>
      <c r="C14" s="381"/>
      <c r="D14" s="381"/>
      <c r="E14" s="26"/>
    </row>
    <row r="15" spans="1:5" s="378" customFormat="1" ht="12" customHeight="1">
      <c r="A15" s="24" t="s">
        <v>41</v>
      </c>
      <c r="B15" s="25" t="s">
        <v>42</v>
      </c>
      <c r="C15" s="381"/>
      <c r="D15" s="381"/>
      <c r="E15" s="26"/>
    </row>
    <row r="16" spans="1:5" s="378" customFormat="1" ht="12" customHeight="1">
      <c r="A16" s="24" t="s">
        <v>43</v>
      </c>
      <c r="B16" s="25" t="s">
        <v>44</v>
      </c>
      <c r="C16" s="381"/>
      <c r="D16" s="381"/>
      <c r="E16" s="26"/>
    </row>
    <row r="17" spans="1:5" s="378" customFormat="1" ht="12" customHeight="1">
      <c r="A17" s="24" t="s">
        <v>45</v>
      </c>
      <c r="B17" s="25" t="s">
        <v>46</v>
      </c>
      <c r="C17" s="381">
        <v>18881000</v>
      </c>
      <c r="D17" s="381">
        <v>19278673</v>
      </c>
      <c r="E17" s="26">
        <v>8637702</v>
      </c>
    </row>
    <row r="18" spans="1:5" s="378" customFormat="1" ht="12" customHeight="1">
      <c r="A18" s="28" t="s">
        <v>47</v>
      </c>
      <c r="B18" s="29" t="s">
        <v>48</v>
      </c>
      <c r="C18" s="382"/>
      <c r="D18" s="382"/>
      <c r="E18" s="31"/>
    </row>
    <row r="19" spans="1:5" s="378" customFormat="1" ht="12" customHeight="1">
      <c r="A19" s="17" t="s">
        <v>49</v>
      </c>
      <c r="B19" s="18" t="s">
        <v>50</v>
      </c>
      <c r="C19" s="376">
        <f>+C20+C21+C22+C23+C24</f>
        <v>328890000</v>
      </c>
      <c r="D19" s="376">
        <f>+D20+D21+D22+D23+D24</f>
        <v>14252082</v>
      </c>
      <c r="E19" s="19">
        <f>+E20+E21+E22+E23+E24</f>
        <v>0</v>
      </c>
    </row>
    <row r="20" spans="1:5" s="378" customFormat="1" ht="12" customHeight="1">
      <c r="A20" s="21" t="s">
        <v>51</v>
      </c>
      <c r="B20" s="22" t="s">
        <v>52</v>
      </c>
      <c r="C20" s="379"/>
      <c r="D20" s="379"/>
      <c r="E20" s="23"/>
    </row>
    <row r="21" spans="1:5" s="378" customFormat="1" ht="12" customHeight="1">
      <c r="A21" s="24" t="s">
        <v>53</v>
      </c>
      <c r="B21" s="25" t="s">
        <v>54</v>
      </c>
      <c r="C21" s="381"/>
      <c r="D21" s="381"/>
      <c r="E21" s="26"/>
    </row>
    <row r="22" spans="1:5" s="378" customFormat="1" ht="12" customHeight="1">
      <c r="A22" s="24" t="s">
        <v>55</v>
      </c>
      <c r="B22" s="25" t="s">
        <v>56</v>
      </c>
      <c r="C22" s="381"/>
      <c r="D22" s="381"/>
      <c r="E22" s="26"/>
    </row>
    <row r="23" spans="1:5" s="378" customFormat="1" ht="12" customHeight="1">
      <c r="A23" s="24" t="s">
        <v>57</v>
      </c>
      <c r="B23" s="25" t="s">
        <v>58</v>
      </c>
      <c r="C23" s="381"/>
      <c r="D23" s="381"/>
      <c r="E23" s="26"/>
    </row>
    <row r="24" spans="1:5" s="378" customFormat="1" ht="12" customHeight="1">
      <c r="A24" s="24" t="s">
        <v>59</v>
      </c>
      <c r="B24" s="25" t="s">
        <v>60</v>
      </c>
      <c r="C24" s="381">
        <v>328890000</v>
      </c>
      <c r="D24" s="381">
        <v>14252082</v>
      </c>
      <c r="E24" s="26"/>
    </row>
    <row r="25" spans="1:5" s="378" customFormat="1" ht="12" customHeight="1">
      <c r="A25" s="28" t="s">
        <v>61</v>
      </c>
      <c r="B25" s="32" t="s">
        <v>62</v>
      </c>
      <c r="C25" s="382"/>
      <c r="D25" s="382"/>
      <c r="E25" s="31"/>
    </row>
    <row r="26" spans="1:5" s="378" customFormat="1" ht="12" customHeight="1">
      <c r="A26" s="17" t="s">
        <v>63</v>
      </c>
      <c r="B26" s="18" t="s">
        <v>64</v>
      </c>
      <c r="C26" s="376">
        <f>SUM(C27:C33)</f>
        <v>31281200</v>
      </c>
      <c r="D26" s="376">
        <f>+D27+D31+D32+D33</f>
        <v>32985129</v>
      </c>
      <c r="E26" s="19">
        <f>+E27+E31+E32+E33</f>
        <v>32005000</v>
      </c>
    </row>
    <row r="27" spans="1:5" s="378" customFormat="1" ht="12" customHeight="1">
      <c r="A27" s="21" t="s">
        <v>65</v>
      </c>
      <c r="B27" s="22" t="s">
        <v>66</v>
      </c>
      <c r="C27" s="383"/>
      <c r="D27" s="383">
        <f>SUM(D28:D30)</f>
        <v>29800753</v>
      </c>
      <c r="E27" s="33">
        <f>SUM(E28:E30)</f>
        <v>28033000</v>
      </c>
    </row>
    <row r="28" spans="1:5" s="378" customFormat="1" ht="12" customHeight="1">
      <c r="A28" s="24" t="s">
        <v>67</v>
      </c>
      <c r="B28" s="25" t="s">
        <v>68</v>
      </c>
      <c r="C28" s="381">
        <v>6822000</v>
      </c>
      <c r="D28" s="381">
        <v>6707174</v>
      </c>
      <c r="E28" s="26">
        <v>6633000</v>
      </c>
    </row>
    <row r="29" spans="1:5" s="378" customFormat="1" ht="12" customHeight="1">
      <c r="A29" s="24" t="s">
        <v>69</v>
      </c>
      <c r="B29" s="25" t="s">
        <v>70</v>
      </c>
      <c r="C29" s="381">
        <v>565000</v>
      </c>
      <c r="D29" s="381"/>
      <c r="E29" s="26">
        <v>400000</v>
      </c>
    </row>
    <row r="30" spans="1:5" s="378" customFormat="1" ht="12" customHeight="1">
      <c r="A30" s="24" t="s">
        <v>71</v>
      </c>
      <c r="B30" s="25" t="s">
        <v>72</v>
      </c>
      <c r="C30" s="381">
        <v>22178000</v>
      </c>
      <c r="D30" s="381">
        <v>23093579</v>
      </c>
      <c r="E30" s="26">
        <v>21000000</v>
      </c>
    </row>
    <row r="31" spans="1:5" s="378" customFormat="1" ht="12" customHeight="1">
      <c r="A31" s="24" t="s">
        <v>73</v>
      </c>
      <c r="B31" s="25" t="s">
        <v>74</v>
      </c>
      <c r="C31" s="381">
        <v>1625200</v>
      </c>
      <c r="D31" s="381">
        <v>2479857</v>
      </c>
      <c r="E31" s="26">
        <v>3762000</v>
      </c>
    </row>
    <row r="32" spans="1:5" s="378" customFormat="1" ht="12" customHeight="1">
      <c r="A32" s="24" t="s">
        <v>75</v>
      </c>
      <c r="B32" s="25" t="s">
        <v>76</v>
      </c>
      <c r="C32" s="381"/>
      <c r="D32" s="381">
        <v>506150</v>
      </c>
      <c r="E32" s="26"/>
    </row>
    <row r="33" spans="1:5" s="378" customFormat="1" ht="12" customHeight="1">
      <c r="A33" s="28" t="s">
        <v>77</v>
      </c>
      <c r="B33" s="32" t="s">
        <v>78</v>
      </c>
      <c r="C33" s="382">
        <v>91000</v>
      </c>
      <c r="D33" s="382">
        <v>198369</v>
      </c>
      <c r="E33" s="31">
        <v>210000</v>
      </c>
    </row>
    <row r="34" spans="1:5" s="378" customFormat="1" ht="12" customHeight="1">
      <c r="A34" s="17" t="s">
        <v>79</v>
      </c>
      <c r="B34" s="18" t="s">
        <v>80</v>
      </c>
      <c r="C34" s="376">
        <v>15042000</v>
      </c>
      <c r="D34" s="376">
        <f>SUM(D35:D45)</f>
        <v>14120157</v>
      </c>
      <c r="E34" s="19">
        <f>SUM(E35:E45)</f>
        <v>12313571</v>
      </c>
    </row>
    <row r="35" spans="1:5" s="378" customFormat="1" ht="12" customHeight="1">
      <c r="A35" s="21" t="s">
        <v>81</v>
      </c>
      <c r="B35" s="22" t="s">
        <v>82</v>
      </c>
      <c r="C35" s="379"/>
      <c r="D35" s="379"/>
      <c r="E35" s="23">
        <v>0</v>
      </c>
    </row>
    <row r="36" spans="1:5" s="378" customFormat="1" ht="12" customHeight="1">
      <c r="A36" s="24" t="s">
        <v>83</v>
      </c>
      <c r="B36" s="25" t="s">
        <v>84</v>
      </c>
      <c r="C36" s="381">
        <v>6192000</v>
      </c>
      <c r="D36" s="381">
        <v>2337875</v>
      </c>
      <c r="E36" s="26"/>
    </row>
    <row r="37" spans="1:5" s="378" customFormat="1" ht="12" customHeight="1">
      <c r="A37" s="24" t="s">
        <v>85</v>
      </c>
      <c r="B37" s="25" t="s">
        <v>86</v>
      </c>
      <c r="C37" s="381">
        <v>694000</v>
      </c>
      <c r="D37" s="381">
        <v>829596</v>
      </c>
      <c r="E37" s="26"/>
    </row>
    <row r="38" spans="1:5" s="378" customFormat="1" ht="12" customHeight="1">
      <c r="A38" s="24" t="s">
        <v>87</v>
      </c>
      <c r="B38" s="25" t="s">
        <v>88</v>
      </c>
      <c r="C38" s="381">
        <v>2273000</v>
      </c>
      <c r="D38" s="381">
        <v>1946176</v>
      </c>
      <c r="E38" s="26">
        <v>1196000</v>
      </c>
    </row>
    <row r="39" spans="1:5" s="378" customFormat="1" ht="12" customHeight="1">
      <c r="A39" s="24" t="s">
        <v>89</v>
      </c>
      <c r="B39" s="25" t="s">
        <v>90</v>
      </c>
      <c r="C39" s="381">
        <v>3123000</v>
      </c>
      <c r="D39" s="381">
        <v>6348810</v>
      </c>
      <c r="E39" s="26">
        <v>8589339</v>
      </c>
    </row>
    <row r="40" spans="1:5" s="378" customFormat="1" ht="12" customHeight="1">
      <c r="A40" s="24" t="s">
        <v>91</v>
      </c>
      <c r="B40" s="25" t="s">
        <v>92</v>
      </c>
      <c r="C40" s="381">
        <v>2711000</v>
      </c>
      <c r="D40" s="381">
        <v>2623900</v>
      </c>
      <c r="E40" s="26">
        <v>2324432</v>
      </c>
    </row>
    <row r="41" spans="1:5" s="378" customFormat="1" ht="12" customHeight="1">
      <c r="A41" s="24" t="s">
        <v>93</v>
      </c>
      <c r="B41" s="25" t="s">
        <v>94</v>
      </c>
      <c r="C41" s="381"/>
      <c r="D41" s="381"/>
      <c r="E41" s="26"/>
    </row>
    <row r="42" spans="1:5" s="378" customFormat="1" ht="12" customHeight="1">
      <c r="A42" s="24" t="s">
        <v>95</v>
      </c>
      <c r="B42" s="25" t="s">
        <v>96</v>
      </c>
      <c r="C42" s="381">
        <v>49000</v>
      </c>
      <c r="D42" s="381">
        <v>33800</v>
      </c>
      <c r="E42" s="26">
        <v>33800</v>
      </c>
    </row>
    <row r="43" spans="1:5" s="378" customFormat="1" ht="12" customHeight="1">
      <c r="A43" s="24" t="s">
        <v>97</v>
      </c>
      <c r="B43" s="25" t="s">
        <v>98</v>
      </c>
      <c r="C43" s="381"/>
      <c r="D43" s="381"/>
      <c r="E43" s="26"/>
    </row>
    <row r="44" spans="1:5" s="378" customFormat="1" ht="12" customHeight="1">
      <c r="A44" s="28" t="s">
        <v>99</v>
      </c>
      <c r="B44" s="32" t="s">
        <v>100</v>
      </c>
      <c r="C44" s="382"/>
      <c r="D44" s="382"/>
      <c r="E44" s="31"/>
    </row>
    <row r="45" spans="1:5" s="378" customFormat="1" ht="12" customHeight="1">
      <c r="A45" s="28" t="s">
        <v>101</v>
      </c>
      <c r="B45" s="29" t="s">
        <v>102</v>
      </c>
      <c r="C45" s="382"/>
      <c r="D45" s="382"/>
      <c r="E45" s="31">
        <v>170000</v>
      </c>
    </row>
    <row r="46" spans="1:5" s="378" customFormat="1" ht="12" customHeight="1">
      <c r="A46" s="17" t="s">
        <v>103</v>
      </c>
      <c r="B46" s="18" t="s">
        <v>104</v>
      </c>
      <c r="C46" s="376">
        <f>SUM(C47:C51)</f>
        <v>0</v>
      </c>
      <c r="D46" s="376">
        <f>SUM(D47:D51)</f>
        <v>0</v>
      </c>
      <c r="E46" s="19">
        <f>SUM(E47:E51)</f>
        <v>0</v>
      </c>
    </row>
    <row r="47" spans="1:5" s="378" customFormat="1" ht="12" customHeight="1">
      <c r="A47" s="21" t="s">
        <v>105</v>
      </c>
      <c r="B47" s="22" t="s">
        <v>106</v>
      </c>
      <c r="C47" s="379"/>
      <c r="D47" s="379"/>
      <c r="E47" s="23"/>
    </row>
    <row r="48" spans="1:5" s="378" customFormat="1" ht="12" customHeight="1">
      <c r="A48" s="24" t="s">
        <v>107</v>
      </c>
      <c r="B48" s="25" t="s">
        <v>108</v>
      </c>
      <c r="C48" s="381"/>
      <c r="D48" s="381"/>
      <c r="E48" s="26"/>
    </row>
    <row r="49" spans="1:5" s="378" customFormat="1" ht="12" customHeight="1">
      <c r="A49" s="24" t="s">
        <v>109</v>
      </c>
      <c r="B49" s="25" t="s">
        <v>110</v>
      </c>
      <c r="C49" s="381"/>
      <c r="D49" s="381"/>
      <c r="E49" s="26"/>
    </row>
    <row r="50" spans="1:5" s="378" customFormat="1" ht="12" customHeight="1">
      <c r="A50" s="24" t="s">
        <v>111</v>
      </c>
      <c r="B50" s="25" t="s">
        <v>112</v>
      </c>
      <c r="C50" s="381"/>
      <c r="D50" s="381"/>
      <c r="E50" s="26"/>
    </row>
    <row r="51" spans="1:5" s="378" customFormat="1" ht="12" customHeight="1">
      <c r="A51" s="28" t="s">
        <v>113</v>
      </c>
      <c r="B51" s="29" t="s">
        <v>114</v>
      </c>
      <c r="C51" s="382"/>
      <c r="D51" s="382"/>
      <c r="E51" s="31"/>
    </row>
    <row r="52" spans="1:5" s="378" customFormat="1" ht="12" customHeight="1">
      <c r="A52" s="17" t="s">
        <v>115</v>
      </c>
      <c r="B52" s="18" t="s">
        <v>116</v>
      </c>
      <c r="C52" s="376">
        <f>SUM(C53:C55)</f>
        <v>0</v>
      </c>
      <c r="D52" s="376">
        <f>SUM(D53:D55)</f>
        <v>64310</v>
      </c>
      <c r="E52" s="19">
        <f>SUM(E53:E55)</f>
        <v>0</v>
      </c>
    </row>
    <row r="53" spans="1:5" s="378" customFormat="1" ht="12" customHeight="1">
      <c r="A53" s="21" t="s">
        <v>117</v>
      </c>
      <c r="B53" s="22" t="s">
        <v>118</v>
      </c>
      <c r="C53" s="379"/>
      <c r="D53" s="379"/>
      <c r="E53" s="23"/>
    </row>
    <row r="54" spans="1:5" s="378" customFormat="1" ht="12" customHeight="1">
      <c r="A54" s="24" t="s">
        <v>119</v>
      </c>
      <c r="B54" s="25" t="s">
        <v>120</v>
      </c>
      <c r="C54" s="381"/>
      <c r="D54" s="381"/>
      <c r="E54" s="26"/>
    </row>
    <row r="55" spans="1:5" s="378" customFormat="1" ht="12" customHeight="1">
      <c r="A55" s="24" t="s">
        <v>121</v>
      </c>
      <c r="B55" s="25" t="s">
        <v>122</v>
      </c>
      <c r="C55" s="381"/>
      <c r="D55" s="381">
        <v>64310</v>
      </c>
      <c r="E55" s="26"/>
    </row>
    <row r="56" spans="1:5" s="378" customFormat="1" ht="12" customHeight="1">
      <c r="A56" s="28" t="s">
        <v>123</v>
      </c>
      <c r="B56" s="29" t="s">
        <v>124</v>
      </c>
      <c r="C56" s="382"/>
      <c r="D56" s="382"/>
      <c r="E56" s="31"/>
    </row>
    <row r="57" spans="1:5" s="378" customFormat="1" ht="12" customHeight="1">
      <c r="A57" s="17" t="s">
        <v>125</v>
      </c>
      <c r="B57" s="30" t="s">
        <v>126</v>
      </c>
      <c r="C57" s="376">
        <f>SUM(C58:C60)</f>
        <v>0</v>
      </c>
      <c r="D57" s="376">
        <f>SUM(D58:D60)</f>
        <v>1445613</v>
      </c>
      <c r="E57" s="19">
        <f>SUM(E58:E60)</f>
        <v>0</v>
      </c>
    </row>
    <row r="58" spans="1:5" s="378" customFormat="1" ht="12" customHeight="1">
      <c r="A58" s="21" t="s">
        <v>127</v>
      </c>
      <c r="B58" s="22" t="s">
        <v>128</v>
      </c>
      <c r="C58" s="381"/>
      <c r="D58" s="381"/>
      <c r="E58" s="26"/>
    </row>
    <row r="59" spans="1:5" s="378" customFormat="1" ht="12" customHeight="1">
      <c r="A59" s="24" t="s">
        <v>129</v>
      </c>
      <c r="B59" s="25" t="s">
        <v>130</v>
      </c>
      <c r="C59" s="381"/>
      <c r="D59" s="381">
        <v>445613</v>
      </c>
      <c r="E59" s="26"/>
    </row>
    <row r="60" spans="1:5" s="378" customFormat="1" ht="12" customHeight="1">
      <c r="A60" s="24" t="s">
        <v>131</v>
      </c>
      <c r="B60" s="25" t="s">
        <v>132</v>
      </c>
      <c r="C60" s="381"/>
      <c r="D60" s="381">
        <v>1000000</v>
      </c>
      <c r="E60" s="26"/>
    </row>
    <row r="61" spans="1:5" s="378" customFormat="1" ht="12" customHeight="1">
      <c r="A61" s="28" t="s">
        <v>133</v>
      </c>
      <c r="B61" s="29" t="s">
        <v>134</v>
      </c>
      <c r="C61" s="381"/>
      <c r="D61" s="381"/>
      <c r="E61" s="26"/>
    </row>
    <row r="62" spans="1:5" s="378" customFormat="1" ht="12" customHeight="1">
      <c r="A62" s="34" t="s">
        <v>135</v>
      </c>
      <c r="B62" s="18" t="s">
        <v>136</v>
      </c>
      <c r="C62" s="376">
        <f>+C5+C12+C19+C26+C34+C46+C52+C57</f>
        <v>491848200</v>
      </c>
      <c r="D62" s="376">
        <f>+D5+D12+D19+D26+D34+D46+D52+D57</f>
        <v>118795676</v>
      </c>
      <c r="E62" s="19">
        <f>+E5+E12+E19+E26+E34+E46+E52+E57</f>
        <v>88519964</v>
      </c>
    </row>
    <row r="63" spans="1:5" s="378" customFormat="1" ht="12" customHeight="1">
      <c r="A63" s="35" t="s">
        <v>137</v>
      </c>
      <c r="B63" s="30" t="s">
        <v>493</v>
      </c>
      <c r="C63" s="376">
        <f>SUM(C64:C66)</f>
        <v>0</v>
      </c>
      <c r="D63" s="376">
        <f>SUM(D64:D66)</f>
        <v>0</v>
      </c>
      <c r="E63" s="19">
        <f>SUM(E64:E66)</f>
        <v>0</v>
      </c>
    </row>
    <row r="64" spans="1:5" s="378" customFormat="1" ht="12" customHeight="1">
      <c r="A64" s="21" t="s">
        <v>139</v>
      </c>
      <c r="B64" s="22" t="s">
        <v>140</v>
      </c>
      <c r="C64" s="381"/>
      <c r="D64" s="381"/>
      <c r="E64" s="26"/>
    </row>
    <row r="65" spans="1:5" s="378" customFormat="1" ht="12" customHeight="1">
      <c r="A65" s="24" t="s">
        <v>141</v>
      </c>
      <c r="B65" s="25" t="s">
        <v>142</v>
      </c>
      <c r="C65" s="381"/>
      <c r="D65" s="381"/>
      <c r="E65" s="26"/>
    </row>
    <row r="66" spans="1:5" s="378" customFormat="1" ht="12" customHeight="1">
      <c r="A66" s="28" t="s">
        <v>143</v>
      </c>
      <c r="B66" s="36" t="s">
        <v>144</v>
      </c>
      <c r="C66" s="381"/>
      <c r="D66" s="381"/>
      <c r="E66" s="26"/>
    </row>
    <row r="67" spans="1:5" s="378" customFormat="1" ht="12" customHeight="1">
      <c r="A67" s="35" t="s">
        <v>145</v>
      </c>
      <c r="B67" s="30" t="s">
        <v>146</v>
      </c>
      <c r="C67" s="376">
        <f>SUM(C68:C71)</f>
        <v>0</v>
      </c>
      <c r="D67" s="376">
        <f>SUM(D68:D71)</f>
        <v>50000</v>
      </c>
      <c r="E67" s="19">
        <f>SUM(E68:E71)</f>
        <v>0</v>
      </c>
    </row>
    <row r="68" spans="1:5" s="378" customFormat="1" ht="12" customHeight="1">
      <c r="A68" s="21" t="s">
        <v>147</v>
      </c>
      <c r="B68" s="22" t="s">
        <v>148</v>
      </c>
      <c r="C68" s="381"/>
      <c r="D68" s="381">
        <v>50000</v>
      </c>
      <c r="E68" s="26"/>
    </row>
    <row r="69" spans="1:7" s="378" customFormat="1" ht="17.25" customHeight="1">
      <c r="A69" s="24" t="s">
        <v>149</v>
      </c>
      <c r="B69" s="25" t="s">
        <v>150</v>
      </c>
      <c r="C69" s="381"/>
      <c r="D69" s="381"/>
      <c r="E69" s="26"/>
      <c r="G69" s="384"/>
    </row>
    <row r="70" spans="1:5" s="378" customFormat="1" ht="12" customHeight="1">
      <c r="A70" s="24" t="s">
        <v>151</v>
      </c>
      <c r="B70" s="25" t="s">
        <v>152</v>
      </c>
      <c r="C70" s="381"/>
      <c r="D70" s="381"/>
      <c r="E70" s="26"/>
    </row>
    <row r="71" spans="1:5" s="378" customFormat="1" ht="12" customHeight="1">
      <c r="A71" s="28" t="s">
        <v>153</v>
      </c>
      <c r="B71" s="29" t="s">
        <v>154</v>
      </c>
      <c r="C71" s="381"/>
      <c r="D71" s="381"/>
      <c r="E71" s="26"/>
    </row>
    <row r="72" spans="1:5" s="378" customFormat="1" ht="12" customHeight="1">
      <c r="A72" s="35" t="s">
        <v>155</v>
      </c>
      <c r="B72" s="30" t="s">
        <v>156</v>
      </c>
      <c r="C72" s="376">
        <f>SUM(C73:C74)</f>
        <v>27019000</v>
      </c>
      <c r="D72" s="376">
        <f>SUM(D73:D74)</f>
        <v>14399745</v>
      </c>
      <c r="E72" s="19">
        <f>SUM(E73:E74)</f>
        <v>15443955</v>
      </c>
    </row>
    <row r="73" spans="1:5" s="378" customFormat="1" ht="12" customHeight="1">
      <c r="A73" s="21" t="s">
        <v>157</v>
      </c>
      <c r="B73" s="22" t="s">
        <v>158</v>
      </c>
      <c r="C73" s="381">
        <v>27019000</v>
      </c>
      <c r="D73" s="381">
        <v>14399745</v>
      </c>
      <c r="E73" s="26">
        <v>15443955</v>
      </c>
    </row>
    <row r="74" spans="1:5" s="378" customFormat="1" ht="12" customHeight="1">
      <c r="A74" s="28" t="s">
        <v>159</v>
      </c>
      <c r="B74" s="29" t="s">
        <v>160</v>
      </c>
      <c r="C74" s="381"/>
      <c r="D74" s="381"/>
      <c r="E74" s="26"/>
    </row>
    <row r="75" spans="1:5" s="378" customFormat="1" ht="12" customHeight="1">
      <c r="A75" s="35" t="s">
        <v>161</v>
      </c>
      <c r="B75" s="30" t="s">
        <v>162</v>
      </c>
      <c r="C75" s="376">
        <f>SUM(C76:C78)</f>
        <v>1204000</v>
      </c>
      <c r="D75" s="376">
        <f>SUM(D76:D78)</f>
        <v>1421796</v>
      </c>
      <c r="E75" s="19">
        <f>SUM(E76:E78)</f>
        <v>1421796</v>
      </c>
    </row>
    <row r="76" spans="1:5" s="378" customFormat="1" ht="12" customHeight="1">
      <c r="A76" s="21" t="s">
        <v>163</v>
      </c>
      <c r="B76" s="22" t="s">
        <v>164</v>
      </c>
      <c r="C76" s="381">
        <v>1204000</v>
      </c>
      <c r="D76" s="381">
        <v>1421796</v>
      </c>
      <c r="E76" s="26">
        <v>1421796</v>
      </c>
    </row>
    <row r="77" spans="1:5" s="378" customFormat="1" ht="12" customHeight="1">
      <c r="A77" s="24" t="s">
        <v>165</v>
      </c>
      <c r="B77" s="25" t="s">
        <v>166</v>
      </c>
      <c r="C77" s="381"/>
      <c r="D77" s="381"/>
      <c r="E77" s="26"/>
    </row>
    <row r="78" spans="1:5" s="378" customFormat="1" ht="12" customHeight="1">
      <c r="A78" s="28" t="s">
        <v>167</v>
      </c>
      <c r="B78" s="29" t="s">
        <v>168</v>
      </c>
      <c r="C78" s="381"/>
      <c r="D78" s="381"/>
      <c r="E78" s="26"/>
    </row>
    <row r="79" spans="1:5" s="378" customFormat="1" ht="12" customHeight="1">
      <c r="A79" s="35" t="s">
        <v>169</v>
      </c>
      <c r="B79" s="30" t="s">
        <v>170</v>
      </c>
      <c r="C79" s="376">
        <f>SUM(C80:C83)</f>
        <v>0</v>
      </c>
      <c r="D79" s="376">
        <f>SUM(D80:D83)</f>
        <v>0</v>
      </c>
      <c r="E79" s="19">
        <f>SUM(E80:E83)</f>
        <v>0</v>
      </c>
    </row>
    <row r="80" spans="1:5" s="378" customFormat="1" ht="12" customHeight="1">
      <c r="A80" s="37" t="s">
        <v>171</v>
      </c>
      <c r="B80" s="22" t="s">
        <v>172</v>
      </c>
      <c r="C80" s="381"/>
      <c r="D80" s="381"/>
      <c r="E80" s="26"/>
    </row>
    <row r="81" spans="1:5" s="378" customFormat="1" ht="12" customHeight="1">
      <c r="A81" s="38" t="s">
        <v>173</v>
      </c>
      <c r="B81" s="25" t="s">
        <v>174</v>
      </c>
      <c r="C81" s="381"/>
      <c r="D81" s="381"/>
      <c r="E81" s="26"/>
    </row>
    <row r="82" spans="1:5" s="378" customFormat="1" ht="12" customHeight="1">
      <c r="A82" s="38" t="s">
        <v>175</v>
      </c>
      <c r="B82" s="25" t="s">
        <v>176</v>
      </c>
      <c r="C82" s="381"/>
      <c r="D82" s="381"/>
      <c r="E82" s="26"/>
    </row>
    <row r="83" spans="1:5" s="378" customFormat="1" ht="12" customHeight="1">
      <c r="A83" s="39" t="s">
        <v>177</v>
      </c>
      <c r="B83" s="29" t="s">
        <v>178</v>
      </c>
      <c r="C83" s="381"/>
      <c r="D83" s="381"/>
      <c r="E83" s="26"/>
    </row>
    <row r="84" spans="1:5" s="378" customFormat="1" ht="12" customHeight="1">
      <c r="A84" s="35" t="s">
        <v>179</v>
      </c>
      <c r="B84" s="30" t="s">
        <v>180</v>
      </c>
      <c r="C84" s="385"/>
      <c r="D84" s="385"/>
      <c r="E84" s="40"/>
    </row>
    <row r="85" spans="1:5" s="378" customFormat="1" ht="12" customHeight="1">
      <c r="A85" s="35" t="s">
        <v>181</v>
      </c>
      <c r="B85" s="30" t="s">
        <v>182</v>
      </c>
      <c r="C85" s="385"/>
      <c r="D85" s="385"/>
      <c r="E85" s="40"/>
    </row>
    <row r="86" spans="1:5" s="378" customFormat="1" ht="12" customHeight="1">
      <c r="A86" s="35" t="s">
        <v>183</v>
      </c>
      <c r="B86" s="41" t="s">
        <v>184</v>
      </c>
      <c r="C86" s="376">
        <f>+C63+C67+C72+C75+C79+C85+C84</f>
        <v>28223000</v>
      </c>
      <c r="D86" s="376">
        <f>+D63+D67+D72+D75+D79+D85+D84</f>
        <v>15871541</v>
      </c>
      <c r="E86" s="19">
        <f>+E63+E67+E72+E75+E79+E85+E84</f>
        <v>16865751</v>
      </c>
    </row>
    <row r="87" spans="1:5" s="378" customFormat="1" ht="12" customHeight="1">
      <c r="A87" s="42" t="s">
        <v>185</v>
      </c>
      <c r="B87" s="43" t="s">
        <v>186</v>
      </c>
      <c r="C87" s="376">
        <f>+C62+C86</f>
        <v>520071200</v>
      </c>
      <c r="D87" s="376">
        <f>+D62+D86</f>
        <v>134667217</v>
      </c>
      <c r="E87" s="19">
        <f>+E62+E86</f>
        <v>105385715</v>
      </c>
    </row>
    <row r="88" spans="1:5" s="378" customFormat="1" ht="12" customHeight="1">
      <c r="A88" s="387"/>
      <c r="B88" s="388"/>
      <c r="C88" s="389"/>
      <c r="D88" s="390"/>
      <c r="E88" s="391"/>
    </row>
    <row r="89" spans="1:5" s="378" customFormat="1" ht="12" customHeight="1">
      <c r="A89" s="535" t="s">
        <v>187</v>
      </c>
      <c r="B89" s="535"/>
      <c r="C89" s="535"/>
      <c r="D89" s="535"/>
      <c r="E89" s="535"/>
    </row>
    <row r="90" spans="1:5" s="378" customFormat="1" ht="12" customHeight="1">
      <c r="A90" s="537" t="s">
        <v>188</v>
      </c>
      <c r="B90" s="537"/>
      <c r="C90" s="370"/>
      <c r="D90" s="8"/>
      <c r="E90" s="9" t="s">
        <v>189</v>
      </c>
    </row>
    <row r="91" spans="1:6" s="378" customFormat="1" ht="24" customHeight="1">
      <c r="A91" s="10" t="s">
        <v>371</v>
      </c>
      <c r="B91" s="11" t="s">
        <v>190</v>
      </c>
      <c r="C91" s="11" t="str">
        <f>+C3</f>
        <v>2015. évi tény</v>
      </c>
      <c r="D91" s="11" t="str">
        <f>+D3</f>
        <v>2016. évi várható</v>
      </c>
      <c r="E91" s="373" t="str">
        <f>+E3</f>
        <v>2017. évi előirányzat</v>
      </c>
      <c r="F91" s="392"/>
    </row>
    <row r="92" spans="1:6" s="378" customFormat="1" ht="12" customHeight="1">
      <c r="A92" s="49" t="s">
        <v>18</v>
      </c>
      <c r="B92" s="50" t="s">
        <v>19</v>
      </c>
      <c r="C92" s="50" t="s">
        <v>20</v>
      </c>
      <c r="D92" s="50" t="s">
        <v>288</v>
      </c>
      <c r="E92" s="374" t="s">
        <v>289</v>
      </c>
      <c r="F92" s="392"/>
    </row>
    <row r="93" spans="1:6" s="378" customFormat="1" ht="15" customHeight="1">
      <c r="A93" s="52" t="s">
        <v>21</v>
      </c>
      <c r="B93" s="53" t="s">
        <v>191</v>
      </c>
      <c r="C93" s="393">
        <f>C94+C95+C96+C97+C98+C111</f>
        <v>195902000</v>
      </c>
      <c r="D93" s="393">
        <f>D94+D95+D96+D97+D98+D111</f>
        <v>104680916</v>
      </c>
      <c r="E93" s="54">
        <f>SUM(E94:E99)+E112+E113</f>
        <v>84707167</v>
      </c>
      <c r="F93" s="392"/>
    </row>
    <row r="94" spans="1:5" s="378" customFormat="1" ht="12.75" customHeight="1">
      <c r="A94" s="55" t="s">
        <v>23</v>
      </c>
      <c r="B94" s="56" t="s">
        <v>192</v>
      </c>
      <c r="C94" s="394">
        <v>27216000</v>
      </c>
      <c r="D94" s="394">
        <v>29610129</v>
      </c>
      <c r="E94" s="57">
        <v>19986852</v>
      </c>
    </row>
    <row r="95" spans="1:5" ht="16.5" customHeight="1">
      <c r="A95" s="24" t="s">
        <v>25</v>
      </c>
      <c r="B95" s="58" t="s">
        <v>193</v>
      </c>
      <c r="C95" s="381">
        <v>5905000</v>
      </c>
      <c r="D95" s="381">
        <v>7531579</v>
      </c>
      <c r="E95" s="26">
        <v>3742728</v>
      </c>
    </row>
    <row r="96" spans="1:5" ht="15.75">
      <c r="A96" s="24" t="s">
        <v>27</v>
      </c>
      <c r="B96" s="58" t="s">
        <v>194</v>
      </c>
      <c r="C96" s="382">
        <v>74222000</v>
      </c>
      <c r="D96" s="382">
        <v>44374234</v>
      </c>
      <c r="E96" s="31">
        <v>38851219</v>
      </c>
    </row>
    <row r="97" spans="1:5" s="375" customFormat="1" ht="12" customHeight="1">
      <c r="A97" s="24" t="s">
        <v>29</v>
      </c>
      <c r="B97" s="59" t="s">
        <v>195</v>
      </c>
      <c r="C97" s="382">
        <v>3944000</v>
      </c>
      <c r="D97" s="382">
        <v>4952200</v>
      </c>
      <c r="E97" s="31">
        <v>6649000</v>
      </c>
    </row>
    <row r="98" spans="1:5" ht="12" customHeight="1">
      <c r="A98" s="24" t="s">
        <v>196</v>
      </c>
      <c r="B98" s="60" t="s">
        <v>197</v>
      </c>
      <c r="C98" s="382">
        <v>84615000</v>
      </c>
      <c r="D98" s="382">
        <v>18212774</v>
      </c>
      <c r="E98" s="31">
        <v>7431926</v>
      </c>
    </row>
    <row r="99" spans="1:5" ht="12" customHeight="1">
      <c r="A99" s="24" t="s">
        <v>33</v>
      </c>
      <c r="B99" s="58" t="s">
        <v>198</v>
      </c>
      <c r="C99" s="382">
        <v>0</v>
      </c>
      <c r="D99" s="382"/>
      <c r="E99" s="31"/>
    </row>
    <row r="100" spans="1:5" ht="12" customHeight="1">
      <c r="A100" s="24" t="s">
        <v>199</v>
      </c>
      <c r="B100" s="61" t="s">
        <v>200</v>
      </c>
      <c r="C100" s="382"/>
      <c r="D100" s="382"/>
      <c r="E100" s="31"/>
    </row>
    <row r="101" spans="1:5" ht="12" customHeight="1">
      <c r="A101" s="24" t="s">
        <v>201</v>
      </c>
      <c r="B101" s="61" t="s">
        <v>202</v>
      </c>
      <c r="C101" s="382"/>
      <c r="D101" s="382"/>
      <c r="E101" s="31"/>
    </row>
    <row r="102" spans="1:5" ht="12" customHeight="1">
      <c r="A102" s="24" t="s">
        <v>203</v>
      </c>
      <c r="B102" s="62" t="s">
        <v>204</v>
      </c>
      <c r="C102" s="382"/>
      <c r="D102" s="382"/>
      <c r="E102" s="31"/>
    </row>
    <row r="103" spans="1:5" ht="12" customHeight="1">
      <c r="A103" s="24" t="s">
        <v>205</v>
      </c>
      <c r="B103" s="63" t="s">
        <v>206</v>
      </c>
      <c r="C103" s="382"/>
      <c r="D103" s="382"/>
      <c r="E103" s="31"/>
    </row>
    <row r="104" spans="1:5" ht="12" customHeight="1">
      <c r="A104" s="24" t="s">
        <v>207</v>
      </c>
      <c r="B104" s="63" t="s">
        <v>208</v>
      </c>
      <c r="C104" s="382"/>
      <c r="D104" s="382"/>
      <c r="E104" s="31"/>
    </row>
    <row r="105" spans="1:5" ht="12" customHeight="1">
      <c r="A105" s="24" t="s">
        <v>209</v>
      </c>
      <c r="B105" s="62" t="s">
        <v>210</v>
      </c>
      <c r="C105" s="382"/>
      <c r="D105" s="382"/>
      <c r="E105" s="31">
        <v>4191926</v>
      </c>
    </row>
    <row r="106" spans="1:5" ht="12" customHeight="1">
      <c r="A106" s="24" t="s">
        <v>211</v>
      </c>
      <c r="B106" s="62" t="s">
        <v>212</v>
      </c>
      <c r="C106" s="382"/>
      <c r="D106" s="382"/>
      <c r="E106" s="31"/>
    </row>
    <row r="107" spans="1:5" ht="12" customHeight="1">
      <c r="A107" s="24" t="s">
        <v>213</v>
      </c>
      <c r="B107" s="63" t="s">
        <v>214</v>
      </c>
      <c r="C107" s="382"/>
      <c r="D107" s="382"/>
      <c r="E107" s="31"/>
    </row>
    <row r="108" spans="1:5" ht="12" customHeight="1">
      <c r="A108" s="64" t="s">
        <v>215</v>
      </c>
      <c r="B108" s="61" t="s">
        <v>216</v>
      </c>
      <c r="C108" s="382"/>
      <c r="D108" s="382"/>
      <c r="E108" s="31"/>
    </row>
    <row r="109" spans="1:5" ht="12" customHeight="1">
      <c r="A109" s="24" t="s">
        <v>217</v>
      </c>
      <c r="B109" s="61" t="s">
        <v>218</v>
      </c>
      <c r="C109" s="382"/>
      <c r="D109" s="382"/>
      <c r="E109" s="31"/>
    </row>
    <row r="110" spans="1:5" ht="12" customHeight="1">
      <c r="A110" s="28" t="s">
        <v>219</v>
      </c>
      <c r="B110" s="61" t="s">
        <v>220</v>
      </c>
      <c r="C110" s="382"/>
      <c r="D110" s="382"/>
      <c r="E110" s="31">
        <v>3240000</v>
      </c>
    </row>
    <row r="111" spans="1:5" ht="12" customHeight="1">
      <c r="A111" s="24" t="s">
        <v>221</v>
      </c>
      <c r="B111" s="59" t="s">
        <v>222</v>
      </c>
      <c r="C111" s="381"/>
      <c r="D111" s="381"/>
      <c r="E111" s="26"/>
    </row>
    <row r="112" spans="1:5" ht="12" customHeight="1">
      <c r="A112" s="24" t="s">
        <v>223</v>
      </c>
      <c r="B112" s="58" t="s">
        <v>224</v>
      </c>
      <c r="C112" s="381"/>
      <c r="D112" s="381"/>
      <c r="E112" s="26">
        <v>8045442</v>
      </c>
    </row>
    <row r="113" spans="1:5" ht="12" customHeight="1">
      <c r="A113" s="65" t="s">
        <v>225</v>
      </c>
      <c r="B113" s="66" t="s">
        <v>226</v>
      </c>
      <c r="C113" s="395"/>
      <c r="D113" s="395"/>
      <c r="E113" s="67"/>
    </row>
    <row r="114" spans="1:5" ht="12" customHeight="1">
      <c r="A114" s="68" t="s">
        <v>35</v>
      </c>
      <c r="B114" s="69" t="s">
        <v>227</v>
      </c>
      <c r="C114" s="396">
        <f>+C115+C117+C119</f>
        <v>288673000</v>
      </c>
      <c r="D114" s="396">
        <f>+D115+D117+D119</f>
        <v>17068510</v>
      </c>
      <c r="E114" s="70">
        <f>+E115+E117+E119</f>
        <v>19256752</v>
      </c>
    </row>
    <row r="115" spans="1:5" ht="12" customHeight="1">
      <c r="A115" s="21" t="s">
        <v>37</v>
      </c>
      <c r="B115" s="58" t="s">
        <v>228</v>
      </c>
      <c r="C115" s="379">
        <v>135887000</v>
      </c>
      <c r="D115" s="379">
        <v>1920184</v>
      </c>
      <c r="E115" s="23">
        <v>1054670</v>
      </c>
    </row>
    <row r="116" spans="1:5" ht="15.75">
      <c r="A116" s="21" t="s">
        <v>39</v>
      </c>
      <c r="B116" s="71" t="s">
        <v>229</v>
      </c>
      <c r="C116" s="379"/>
      <c r="D116" s="379"/>
      <c r="E116" s="23"/>
    </row>
    <row r="117" spans="1:5" ht="12" customHeight="1">
      <c r="A117" s="21" t="s">
        <v>41</v>
      </c>
      <c r="B117" s="71" t="s">
        <v>230</v>
      </c>
      <c r="C117" s="381">
        <v>152786000</v>
      </c>
      <c r="D117" s="381">
        <v>15148326</v>
      </c>
      <c r="E117" s="26">
        <v>14252082</v>
      </c>
    </row>
    <row r="118" spans="1:5" ht="12" customHeight="1">
      <c r="A118" s="21" t="s">
        <v>43</v>
      </c>
      <c r="B118" s="71" t="s">
        <v>231</v>
      </c>
      <c r="C118" s="381"/>
      <c r="D118" s="381"/>
      <c r="E118" s="72"/>
    </row>
    <row r="119" spans="1:5" ht="12" customHeight="1">
      <c r="A119" s="21" t="s">
        <v>45</v>
      </c>
      <c r="B119" s="29" t="s">
        <v>232</v>
      </c>
      <c r="C119" s="381"/>
      <c r="D119" s="381"/>
      <c r="E119" s="72">
        <v>3950000</v>
      </c>
    </row>
    <row r="120" spans="1:5" ht="12" customHeight="1">
      <c r="A120" s="21" t="s">
        <v>47</v>
      </c>
      <c r="B120" s="27" t="s">
        <v>233</v>
      </c>
      <c r="C120" s="381"/>
      <c r="D120" s="381"/>
      <c r="E120" s="72"/>
    </row>
    <row r="121" spans="1:5" ht="12" customHeight="1">
      <c r="A121" s="21" t="s">
        <v>234</v>
      </c>
      <c r="B121" s="73" t="s">
        <v>235</v>
      </c>
      <c r="C121" s="381"/>
      <c r="D121" s="381"/>
      <c r="E121" s="72"/>
    </row>
    <row r="122" spans="1:5" ht="12" customHeight="1">
      <c r="A122" s="21" t="s">
        <v>236</v>
      </c>
      <c r="B122" s="63" t="s">
        <v>208</v>
      </c>
      <c r="C122" s="381"/>
      <c r="D122" s="381"/>
      <c r="E122" s="72"/>
    </row>
    <row r="123" spans="1:5" ht="12" customHeight="1">
      <c r="A123" s="21" t="s">
        <v>237</v>
      </c>
      <c r="B123" s="63" t="s">
        <v>238</v>
      </c>
      <c r="C123" s="381"/>
      <c r="D123" s="381"/>
      <c r="E123" s="72"/>
    </row>
    <row r="124" spans="1:5" ht="12" customHeight="1">
      <c r="A124" s="21" t="s">
        <v>239</v>
      </c>
      <c r="B124" s="63" t="s">
        <v>240</v>
      </c>
      <c r="C124" s="381"/>
      <c r="D124" s="381"/>
      <c r="E124" s="72"/>
    </row>
    <row r="125" spans="1:5" ht="12" customHeight="1">
      <c r="A125" s="21" t="s">
        <v>241</v>
      </c>
      <c r="B125" s="63" t="s">
        <v>214</v>
      </c>
      <c r="C125" s="381"/>
      <c r="D125" s="381"/>
      <c r="E125" s="72"/>
    </row>
    <row r="126" spans="1:5" ht="12" customHeight="1">
      <c r="A126" s="21" t="s">
        <v>242</v>
      </c>
      <c r="B126" s="63" t="s">
        <v>243</v>
      </c>
      <c r="C126" s="381"/>
      <c r="D126" s="381"/>
      <c r="E126" s="72"/>
    </row>
    <row r="127" spans="1:5" ht="12" customHeight="1">
      <c r="A127" s="64" t="s">
        <v>244</v>
      </c>
      <c r="B127" s="63" t="s">
        <v>245</v>
      </c>
      <c r="C127" s="382"/>
      <c r="D127" s="382"/>
      <c r="E127" s="74"/>
    </row>
    <row r="128" spans="1:5" ht="12" customHeight="1">
      <c r="A128" s="17" t="s">
        <v>49</v>
      </c>
      <c r="B128" s="18" t="s">
        <v>246</v>
      </c>
      <c r="C128" s="376">
        <f>+C93+C114</f>
        <v>484575000</v>
      </c>
      <c r="D128" s="376">
        <f>+D93+D114</f>
        <v>121749426</v>
      </c>
      <c r="E128" s="19">
        <f>+E93+E114</f>
        <v>103963919</v>
      </c>
    </row>
    <row r="129" spans="1:5" ht="12" customHeight="1">
      <c r="A129" s="17" t="s">
        <v>247</v>
      </c>
      <c r="B129" s="18" t="s">
        <v>248</v>
      </c>
      <c r="C129" s="376">
        <f>+C130+C131+C132</f>
        <v>19969000</v>
      </c>
      <c r="D129" s="376">
        <f>+D130+D131+D132</f>
        <v>0</v>
      </c>
      <c r="E129" s="19">
        <f>+E130+E131+E132</f>
        <v>0</v>
      </c>
    </row>
    <row r="130" spans="1:5" ht="12" customHeight="1">
      <c r="A130" s="21" t="s">
        <v>65</v>
      </c>
      <c r="B130" s="71" t="s">
        <v>249</v>
      </c>
      <c r="C130" s="381"/>
      <c r="D130" s="381"/>
      <c r="E130" s="72"/>
    </row>
    <row r="131" spans="1:5" ht="12" customHeight="1">
      <c r="A131" s="21" t="s">
        <v>73</v>
      </c>
      <c r="B131" s="71" t="s">
        <v>250</v>
      </c>
      <c r="C131" s="381"/>
      <c r="D131" s="381"/>
      <c r="E131" s="72"/>
    </row>
    <row r="132" spans="1:5" ht="12" customHeight="1">
      <c r="A132" s="64" t="s">
        <v>75</v>
      </c>
      <c r="B132" s="71" t="s">
        <v>251</v>
      </c>
      <c r="C132" s="381">
        <v>19969000</v>
      </c>
      <c r="D132" s="381"/>
      <c r="E132" s="72"/>
    </row>
    <row r="133" spans="1:5" ht="12" customHeight="1">
      <c r="A133" s="17" t="s">
        <v>79</v>
      </c>
      <c r="B133" s="18" t="s">
        <v>252</v>
      </c>
      <c r="C133" s="376"/>
      <c r="D133" s="376">
        <f>SUM(D134:D139)</f>
        <v>0</v>
      </c>
      <c r="E133" s="19">
        <f>SUM(E134:E139)</f>
        <v>0</v>
      </c>
    </row>
    <row r="134" spans="1:5" ht="12" customHeight="1">
      <c r="A134" s="21" t="s">
        <v>81</v>
      </c>
      <c r="B134" s="75" t="s">
        <v>253</v>
      </c>
      <c r="C134" s="381"/>
      <c r="D134" s="381"/>
      <c r="E134" s="72"/>
    </row>
    <row r="135" spans="1:5" ht="12" customHeight="1">
      <c r="A135" s="21" t="s">
        <v>83</v>
      </c>
      <c r="B135" s="75" t="s">
        <v>254</v>
      </c>
      <c r="C135" s="381"/>
      <c r="D135" s="381"/>
      <c r="E135" s="72"/>
    </row>
    <row r="136" spans="1:5" ht="12" customHeight="1">
      <c r="A136" s="21" t="s">
        <v>85</v>
      </c>
      <c r="B136" s="75" t="s">
        <v>255</v>
      </c>
      <c r="C136" s="381"/>
      <c r="D136" s="381"/>
      <c r="E136" s="72"/>
    </row>
    <row r="137" spans="1:5" ht="12" customHeight="1">
      <c r="A137" s="21" t="s">
        <v>87</v>
      </c>
      <c r="B137" s="75" t="s">
        <v>256</v>
      </c>
      <c r="C137" s="381"/>
      <c r="D137" s="381"/>
      <c r="E137" s="72"/>
    </row>
    <row r="138" spans="1:5" ht="12" customHeight="1">
      <c r="A138" s="21" t="s">
        <v>89</v>
      </c>
      <c r="B138" s="75" t="s">
        <v>257</v>
      </c>
      <c r="C138" s="381"/>
      <c r="D138" s="381"/>
      <c r="E138" s="72"/>
    </row>
    <row r="139" spans="1:5" ht="12" customHeight="1">
      <c r="A139" s="64" t="s">
        <v>91</v>
      </c>
      <c r="B139" s="75" t="s">
        <v>258</v>
      </c>
      <c r="C139" s="381"/>
      <c r="D139" s="381"/>
      <c r="E139" s="72"/>
    </row>
    <row r="140" spans="1:5" ht="12" customHeight="1">
      <c r="A140" s="17" t="s">
        <v>103</v>
      </c>
      <c r="B140" s="18" t="s">
        <v>259</v>
      </c>
      <c r="C140" s="376">
        <f>+C141+C142+C143+C144</f>
        <v>3566000</v>
      </c>
      <c r="D140" s="376">
        <f>+D141+D142+D143+D144</f>
        <v>1203622</v>
      </c>
      <c r="E140" s="19">
        <f>+E141+E142+E143+E144</f>
        <v>1421796</v>
      </c>
    </row>
    <row r="141" spans="1:5" ht="12" customHeight="1">
      <c r="A141" s="21" t="s">
        <v>105</v>
      </c>
      <c r="B141" s="75" t="s">
        <v>260</v>
      </c>
      <c r="C141" s="381"/>
      <c r="D141" s="381"/>
      <c r="E141" s="72"/>
    </row>
    <row r="142" spans="1:5" ht="12" customHeight="1">
      <c r="A142" s="21" t="s">
        <v>107</v>
      </c>
      <c r="B142" s="75" t="s">
        <v>261</v>
      </c>
      <c r="C142" s="381">
        <v>3566000</v>
      </c>
      <c r="D142" s="381">
        <v>1203622</v>
      </c>
      <c r="E142" s="72">
        <v>1421796</v>
      </c>
    </row>
    <row r="143" spans="1:5" ht="12" customHeight="1">
      <c r="A143" s="21" t="s">
        <v>109</v>
      </c>
      <c r="B143" s="75" t="s">
        <v>262</v>
      </c>
      <c r="C143" s="381"/>
      <c r="D143" s="381"/>
      <c r="E143" s="72"/>
    </row>
    <row r="144" spans="1:5" ht="12" customHeight="1">
      <c r="A144" s="64" t="s">
        <v>111</v>
      </c>
      <c r="B144" s="76" t="s">
        <v>263</v>
      </c>
      <c r="C144" s="381"/>
      <c r="D144" s="381"/>
      <c r="E144" s="72"/>
    </row>
    <row r="145" spans="1:5" ht="12" customHeight="1">
      <c r="A145" s="17" t="s">
        <v>264</v>
      </c>
      <c r="B145" s="18" t="s">
        <v>265</v>
      </c>
      <c r="C145" s="397">
        <f>SUM(C146:C150)</f>
        <v>0</v>
      </c>
      <c r="D145" s="397">
        <f>SUM(D146:D150)</f>
        <v>0</v>
      </c>
      <c r="E145" s="77">
        <f>SUM(E146:E150)</f>
        <v>0</v>
      </c>
    </row>
    <row r="146" spans="1:5" ht="12" customHeight="1">
      <c r="A146" s="21" t="s">
        <v>117</v>
      </c>
      <c r="B146" s="75" t="s">
        <v>266</v>
      </c>
      <c r="C146" s="381"/>
      <c r="D146" s="381"/>
      <c r="E146" s="72"/>
    </row>
    <row r="147" spans="1:5" ht="12" customHeight="1">
      <c r="A147" s="21" t="s">
        <v>119</v>
      </c>
      <c r="B147" s="75" t="s">
        <v>267</v>
      </c>
      <c r="C147" s="381"/>
      <c r="D147" s="381"/>
      <c r="E147" s="72"/>
    </row>
    <row r="148" spans="1:5" ht="12" customHeight="1">
      <c r="A148" s="21" t="s">
        <v>121</v>
      </c>
      <c r="B148" s="75" t="s">
        <v>268</v>
      </c>
      <c r="C148" s="381"/>
      <c r="D148" s="381"/>
      <c r="E148" s="72"/>
    </row>
    <row r="149" spans="1:5" ht="12" customHeight="1">
      <c r="A149" s="21" t="s">
        <v>123</v>
      </c>
      <c r="B149" s="75" t="s">
        <v>269</v>
      </c>
      <c r="C149" s="381"/>
      <c r="D149" s="381"/>
      <c r="E149" s="72"/>
    </row>
    <row r="150" spans="1:5" ht="12" customHeight="1">
      <c r="A150" s="21" t="s">
        <v>270</v>
      </c>
      <c r="B150" s="75" t="s">
        <v>271</v>
      </c>
      <c r="C150" s="381"/>
      <c r="D150" s="381"/>
      <c r="E150" s="72"/>
    </row>
    <row r="151" spans="1:5" ht="12" customHeight="1">
      <c r="A151" s="17" t="s">
        <v>125</v>
      </c>
      <c r="B151" s="18" t="s">
        <v>272</v>
      </c>
      <c r="C151" s="398"/>
      <c r="D151" s="398"/>
      <c r="E151" s="78"/>
    </row>
    <row r="152" spans="1:5" ht="12" customHeight="1">
      <c r="A152" s="17" t="s">
        <v>273</v>
      </c>
      <c r="B152" s="18" t="s">
        <v>274</v>
      </c>
      <c r="C152" s="398"/>
      <c r="D152" s="398"/>
      <c r="E152" s="78"/>
    </row>
    <row r="153" spans="1:6" ht="15" customHeight="1">
      <c r="A153" s="17" t="s">
        <v>275</v>
      </c>
      <c r="B153" s="18" t="s">
        <v>276</v>
      </c>
      <c r="C153" s="399">
        <f>+C129+C133+C140+C145+C151+C152</f>
        <v>23535000</v>
      </c>
      <c r="D153" s="399">
        <f>+D129+D133+D140+D145+D151+D152</f>
        <v>1203622</v>
      </c>
      <c r="E153" s="79">
        <f>+E129+E133+E140+E145+E151+E152</f>
        <v>1421796</v>
      </c>
      <c r="F153" s="401"/>
    </row>
    <row r="154" spans="1:5" s="378" customFormat="1" ht="12.75" customHeight="1">
      <c r="A154" s="82" t="s">
        <v>277</v>
      </c>
      <c r="B154" s="83" t="s">
        <v>278</v>
      </c>
      <c r="C154" s="399">
        <f>+C128+C153</f>
        <v>508110000</v>
      </c>
      <c r="D154" s="399">
        <f>+D128+D153</f>
        <v>122953048</v>
      </c>
      <c r="E154" s="79">
        <f>E128+E153</f>
        <v>105385715</v>
      </c>
    </row>
    <row r="155" ht="15.75">
      <c r="C155" s="369"/>
    </row>
    <row r="156" ht="15.75">
      <c r="C156" s="369"/>
    </row>
    <row r="157" ht="15.75">
      <c r="C157" s="369"/>
    </row>
    <row r="158" ht="16.5" customHeight="1">
      <c r="C158" s="369"/>
    </row>
    <row r="159" ht="15.75">
      <c r="C159" s="369"/>
    </row>
    <row r="160" ht="15.75">
      <c r="C160" s="369"/>
    </row>
    <row r="161" ht="15.75">
      <c r="C161" s="369"/>
    </row>
    <row r="162" ht="15.75">
      <c r="C162" s="369"/>
    </row>
    <row r="163" ht="15.75">
      <c r="C163" s="369"/>
    </row>
    <row r="164" ht="15.75">
      <c r="C164" s="369"/>
    </row>
    <row r="165" ht="15.75">
      <c r="C165" s="369"/>
    </row>
    <row r="166" ht="15.75">
      <c r="C166" s="369"/>
    </row>
    <row r="167" ht="15.75">
      <c r="C167" s="369"/>
    </row>
  </sheetData>
  <sheetProtection selectLockedCells="1" selectUnlockedCells="1"/>
  <mergeCells count="4">
    <mergeCell ref="A1:E1"/>
    <mergeCell ref="A2:B2"/>
    <mergeCell ref="A89:E89"/>
    <mergeCell ref="A90:B90"/>
  </mergeCells>
  <printOptions horizontalCentered="1"/>
  <pageMargins left="0.7875" right="0.7875" top="1.873611111111111" bottom="0.8701388888888889" header="0.7875" footer="0.5118055555555555"/>
  <pageSetup horizontalDpi="300" verticalDpi="300" orientation="portrait" paperSize="9" scale="62" r:id="rId1"/>
  <headerFooter alignWithMargins="0">
    <oddHeader>&amp;L&amp;"Times New Roman CE,Félkövér dőlt"&amp;11 1. számú tájékoztató tábla&amp;C&amp;"Times New Roman CE,Félkövér"&amp;12&amp;UTájékoztató kimutatások, mérlegek
&amp;UKölesd Község Önkormányzat
2016. ÉVI KÖLTSÉGVETÉSÉNEK MÉRLEGE</oddHeader>
  </headerFooter>
  <rowBreaks count="1" manualBreakCount="1">
    <brk id="8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zoomScale="150" zoomScaleNormal="150" zoomScalePageLayoutView="0" workbookViewId="0" topLeftCell="A1">
      <selection activeCell="I3" sqref="I3:I4"/>
    </sheetView>
  </sheetViews>
  <sheetFormatPr defaultColWidth="9.00390625" defaultRowHeight="12.75"/>
  <cols>
    <col min="1" max="1" width="6.875" style="87" customWidth="1"/>
    <col min="2" max="2" width="49.625" style="86" customWidth="1"/>
    <col min="3" max="8" width="12.875" style="86" customWidth="1"/>
    <col min="9" max="9" width="14.375" style="86" customWidth="1"/>
    <col min="10" max="10" width="3.375" style="86" customWidth="1"/>
    <col min="11" max="16384" width="9.375" style="86" customWidth="1"/>
  </cols>
  <sheetData>
    <row r="1" spans="1:9" ht="27.75" customHeight="1">
      <c r="A1" s="539" t="s">
        <v>494</v>
      </c>
      <c r="B1" s="539"/>
      <c r="C1" s="539"/>
      <c r="D1" s="539"/>
      <c r="E1" s="539"/>
      <c r="F1" s="539"/>
      <c r="G1" s="539"/>
      <c r="H1" s="539"/>
      <c r="I1" s="539"/>
    </row>
    <row r="2" ht="20.25" customHeight="1">
      <c r="I2" s="402" t="s">
        <v>189</v>
      </c>
    </row>
    <row r="3" spans="1:9" s="403" customFormat="1" ht="26.25" customHeight="1">
      <c r="A3" s="541" t="s">
        <v>16</v>
      </c>
      <c r="B3" s="569" t="s">
        <v>495</v>
      </c>
      <c r="C3" s="541" t="s">
        <v>496</v>
      </c>
      <c r="D3" s="541" t="str">
        <f>+CONCATENATE(LEFT('1.1 ÖSSZEFÜGGÉSEK'!A5,4)," előtti kifizetés")</f>
        <v>2017 előtti kifizetés</v>
      </c>
      <c r="E3" s="570" t="s">
        <v>497</v>
      </c>
      <c r="F3" s="570"/>
      <c r="G3" s="570"/>
      <c r="H3" s="570"/>
      <c r="I3" s="569" t="s">
        <v>399</v>
      </c>
    </row>
    <row r="4" spans="1:9" s="406" customFormat="1" ht="32.25" customHeight="1">
      <c r="A4" s="541"/>
      <c r="B4" s="569"/>
      <c r="C4" s="569"/>
      <c r="D4" s="541"/>
      <c r="E4" s="404" t="str">
        <f>+CONCATENATE(LEFT('1.1 ÖSSZEFÜGGÉSEK'!A5,4),".")</f>
        <v>2017.</v>
      </c>
      <c r="F4" s="404" t="str">
        <f>+CONCATENATE(LEFT('1.1 ÖSSZEFÜGGÉSEK'!A5,4)+1,".")</f>
        <v>2018.</v>
      </c>
      <c r="G4" s="404" t="str">
        <f>+CONCATENATE(LEFT('1.1 ÖSSZEFÜGGÉSEK'!A5,4)+2,".")</f>
        <v>2019.</v>
      </c>
      <c r="H4" s="405" t="str">
        <f>+CONCATENATE(LEFT('1.1 ÖSSZEFÜGGÉSEK'!A5,4)+2,".",CHAR(10)," után")</f>
        <v>2019.
 után</v>
      </c>
      <c r="I4" s="569"/>
    </row>
    <row r="5" spans="1:9" s="410" customFormat="1" ht="12.75" customHeight="1">
      <c r="A5" s="407" t="s">
        <v>18</v>
      </c>
      <c r="B5" s="93" t="s">
        <v>19</v>
      </c>
      <c r="C5" s="408" t="s">
        <v>20</v>
      </c>
      <c r="D5" s="93" t="s">
        <v>288</v>
      </c>
      <c r="E5" s="407" t="s">
        <v>289</v>
      </c>
      <c r="F5" s="408" t="s">
        <v>375</v>
      </c>
      <c r="G5" s="408" t="s">
        <v>498</v>
      </c>
      <c r="H5" s="96" t="s">
        <v>499</v>
      </c>
      <c r="I5" s="409" t="s">
        <v>500</v>
      </c>
    </row>
    <row r="6" spans="1:9" ht="24.75" customHeight="1">
      <c r="A6" s="94" t="s">
        <v>21</v>
      </c>
      <c r="B6" s="411" t="s">
        <v>501</v>
      </c>
      <c r="C6" s="412"/>
      <c r="D6" s="413">
        <f>+D7+D8</f>
        <v>0</v>
      </c>
      <c r="E6" s="414">
        <f>+E7+E8</f>
        <v>0</v>
      </c>
      <c r="F6" s="415">
        <f>+F7+F8</f>
        <v>0</v>
      </c>
      <c r="G6" s="415">
        <f>+G7+G8</f>
        <v>0</v>
      </c>
      <c r="H6" s="416">
        <f>+H7+H8</f>
        <v>0</v>
      </c>
      <c r="I6" s="413">
        <f aca="true" t="shared" si="0" ref="I6:I17">SUM(D6:H6)</f>
        <v>0</v>
      </c>
    </row>
    <row r="7" spans="1:10" ht="19.5" customHeight="1">
      <c r="A7" s="417" t="s">
        <v>35</v>
      </c>
      <c r="B7" s="418" t="s">
        <v>502</v>
      </c>
      <c r="C7" s="419"/>
      <c r="D7" s="420"/>
      <c r="E7" s="421"/>
      <c r="F7" s="201"/>
      <c r="G7" s="201"/>
      <c r="H7" s="422"/>
      <c r="I7" s="423">
        <f t="shared" si="0"/>
        <v>0</v>
      </c>
      <c r="J7" s="567" t="s">
        <v>503</v>
      </c>
    </row>
    <row r="8" spans="1:10" ht="19.5" customHeight="1">
      <c r="A8" s="417" t="s">
        <v>49</v>
      </c>
      <c r="B8" s="418" t="s">
        <v>502</v>
      </c>
      <c r="C8" s="419"/>
      <c r="D8" s="420"/>
      <c r="E8" s="421"/>
      <c r="F8" s="201"/>
      <c r="G8" s="201"/>
      <c r="H8" s="422"/>
      <c r="I8" s="423">
        <f t="shared" si="0"/>
        <v>0</v>
      </c>
      <c r="J8" s="567"/>
    </row>
    <row r="9" spans="1:10" ht="25.5" customHeight="1">
      <c r="A9" s="94" t="s">
        <v>247</v>
      </c>
      <c r="B9" s="411" t="s">
        <v>504</v>
      </c>
      <c r="C9" s="424"/>
      <c r="D9" s="413">
        <f>+D10+D11</f>
        <v>0</v>
      </c>
      <c r="E9" s="414">
        <f>+E10+E11</f>
        <v>0</v>
      </c>
      <c r="F9" s="415">
        <f>+F10+F11</f>
        <v>0</v>
      </c>
      <c r="G9" s="415">
        <f>+G10+G11</f>
        <v>0</v>
      </c>
      <c r="H9" s="416">
        <f>+H10+H11</f>
        <v>0</v>
      </c>
      <c r="I9" s="413">
        <f t="shared" si="0"/>
        <v>0</v>
      </c>
      <c r="J9" s="567"/>
    </row>
    <row r="10" spans="1:10" ht="19.5" customHeight="1">
      <c r="A10" s="417" t="s">
        <v>79</v>
      </c>
      <c r="B10" s="418" t="s">
        <v>502</v>
      </c>
      <c r="C10" s="419"/>
      <c r="D10" s="420"/>
      <c r="E10" s="421"/>
      <c r="F10" s="201"/>
      <c r="G10" s="201"/>
      <c r="H10" s="422"/>
      <c r="I10" s="423">
        <f t="shared" si="0"/>
        <v>0</v>
      </c>
      <c r="J10" s="567"/>
    </row>
    <row r="11" spans="1:10" ht="19.5" customHeight="1">
      <c r="A11" s="417" t="s">
        <v>103</v>
      </c>
      <c r="B11" s="418" t="s">
        <v>502</v>
      </c>
      <c r="C11" s="419"/>
      <c r="D11" s="420"/>
      <c r="E11" s="421"/>
      <c r="F11" s="201"/>
      <c r="G11" s="201"/>
      <c r="H11" s="422"/>
      <c r="I11" s="423">
        <f t="shared" si="0"/>
        <v>0</v>
      </c>
      <c r="J11" s="567"/>
    </row>
    <row r="12" spans="1:10" ht="19.5" customHeight="1">
      <c r="A12" s="94" t="s">
        <v>264</v>
      </c>
      <c r="B12" s="411" t="s">
        <v>505</v>
      </c>
      <c r="C12" s="424"/>
      <c r="D12" s="413">
        <f>+D13</f>
        <v>0</v>
      </c>
      <c r="E12" s="414">
        <f>+E13</f>
        <v>0</v>
      </c>
      <c r="F12" s="415">
        <f>+F13</f>
        <v>0</v>
      </c>
      <c r="G12" s="415">
        <f>+G13</f>
        <v>0</v>
      </c>
      <c r="H12" s="416">
        <f>+H13</f>
        <v>0</v>
      </c>
      <c r="I12" s="413">
        <f t="shared" si="0"/>
        <v>0</v>
      </c>
      <c r="J12" s="567"/>
    </row>
    <row r="13" spans="1:10" ht="19.5" customHeight="1">
      <c r="A13" s="417" t="s">
        <v>125</v>
      </c>
      <c r="B13" s="418" t="s">
        <v>502</v>
      </c>
      <c r="C13" s="419"/>
      <c r="D13" s="420"/>
      <c r="E13" s="421"/>
      <c r="F13" s="201"/>
      <c r="G13" s="201"/>
      <c r="H13" s="422"/>
      <c r="I13" s="423">
        <f t="shared" si="0"/>
        <v>0</v>
      </c>
      <c r="J13" s="567"/>
    </row>
    <row r="14" spans="1:10" ht="19.5" customHeight="1">
      <c r="A14" s="94" t="s">
        <v>273</v>
      </c>
      <c r="B14" s="411" t="s">
        <v>506</v>
      </c>
      <c r="C14" s="424"/>
      <c r="D14" s="413">
        <f>+D15</f>
        <v>0</v>
      </c>
      <c r="E14" s="414">
        <f>+E15</f>
        <v>0</v>
      </c>
      <c r="F14" s="415">
        <f>+F15</f>
        <v>0</v>
      </c>
      <c r="G14" s="415">
        <f>+G15</f>
        <v>0</v>
      </c>
      <c r="H14" s="416">
        <f>+H15</f>
        <v>0</v>
      </c>
      <c r="I14" s="413">
        <f t="shared" si="0"/>
        <v>0</v>
      </c>
      <c r="J14" s="567"/>
    </row>
    <row r="15" spans="1:10" ht="19.5" customHeight="1">
      <c r="A15" s="425" t="s">
        <v>275</v>
      </c>
      <c r="B15" s="426" t="s">
        <v>502</v>
      </c>
      <c r="C15" s="427"/>
      <c r="D15" s="428"/>
      <c r="E15" s="429"/>
      <c r="F15" s="205"/>
      <c r="G15" s="205"/>
      <c r="H15" s="430"/>
      <c r="I15" s="431">
        <f t="shared" si="0"/>
        <v>0</v>
      </c>
      <c r="J15" s="567"/>
    </row>
    <row r="16" spans="1:10" ht="19.5" customHeight="1">
      <c r="A16" s="94" t="s">
        <v>277</v>
      </c>
      <c r="B16" s="411" t="s">
        <v>507</v>
      </c>
      <c r="C16" s="424"/>
      <c r="D16" s="413">
        <f>+D17</f>
        <v>0</v>
      </c>
      <c r="E16" s="414">
        <f>+E17</f>
        <v>0</v>
      </c>
      <c r="F16" s="415">
        <f>+F17</f>
        <v>0</v>
      </c>
      <c r="G16" s="415">
        <f>+G17</f>
        <v>0</v>
      </c>
      <c r="H16" s="416">
        <f>+H17</f>
        <v>0</v>
      </c>
      <c r="I16" s="413">
        <f t="shared" si="0"/>
        <v>0</v>
      </c>
      <c r="J16" s="567"/>
    </row>
    <row r="17" spans="1:10" ht="19.5" customHeight="1">
      <c r="A17" s="432" t="s">
        <v>299</v>
      </c>
      <c r="B17" s="433" t="s">
        <v>502</v>
      </c>
      <c r="C17" s="434"/>
      <c r="D17" s="435"/>
      <c r="E17" s="436"/>
      <c r="F17" s="437"/>
      <c r="G17" s="437"/>
      <c r="H17" s="438"/>
      <c r="I17" s="439">
        <f t="shared" si="0"/>
        <v>0</v>
      </c>
      <c r="J17" s="567"/>
    </row>
    <row r="18" spans="1:10" ht="19.5" customHeight="1">
      <c r="A18" s="568" t="s">
        <v>508</v>
      </c>
      <c r="B18" s="568"/>
      <c r="C18" s="440"/>
      <c r="D18" s="413">
        <f aca="true" t="shared" si="1" ref="D18:I18">+D6+D9+D12+D14+D16</f>
        <v>0</v>
      </c>
      <c r="E18" s="414">
        <f t="shared" si="1"/>
        <v>0</v>
      </c>
      <c r="F18" s="415">
        <f t="shared" si="1"/>
        <v>0</v>
      </c>
      <c r="G18" s="415">
        <f t="shared" si="1"/>
        <v>0</v>
      </c>
      <c r="H18" s="416">
        <f t="shared" si="1"/>
        <v>0</v>
      </c>
      <c r="I18" s="413">
        <f t="shared" si="1"/>
        <v>0</v>
      </c>
      <c r="J18" s="567"/>
    </row>
  </sheetData>
  <sheetProtection selectLockedCells="1" selectUnlockedCells="1"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5118055555555555" footer="0.5118055555555555"/>
  <pageSetup horizontalDpi="300" verticalDpi="3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="150" zoomScaleNormal="150" zoomScalePageLayoutView="0" workbookViewId="0" topLeftCell="A1">
      <selection activeCell="D12" sqref="D12"/>
    </sheetView>
  </sheetViews>
  <sheetFormatPr defaultColWidth="9.00390625" defaultRowHeight="12.75"/>
  <cols>
    <col min="1" max="1" width="5.875" style="441" customWidth="1"/>
    <col min="2" max="2" width="54.875" style="251" customWidth="1"/>
    <col min="3" max="4" width="17.625" style="251" customWidth="1"/>
    <col min="5" max="16384" width="9.375" style="251" customWidth="1"/>
  </cols>
  <sheetData>
    <row r="1" spans="2:4" ht="31.5" customHeight="1">
      <c r="B1" s="571" t="s">
        <v>509</v>
      </c>
      <c r="C1" s="571"/>
      <c r="D1" s="571"/>
    </row>
    <row r="2" spans="1:4" s="444" customFormat="1" ht="15.75">
      <c r="A2" s="442"/>
      <c r="B2" s="443"/>
      <c r="D2" s="445" t="s">
        <v>189</v>
      </c>
    </row>
    <row r="3" spans="1:4" s="347" customFormat="1" ht="48" customHeight="1">
      <c r="A3" s="446" t="s">
        <v>371</v>
      </c>
      <c r="B3" s="345" t="s">
        <v>17</v>
      </c>
      <c r="C3" s="345" t="s">
        <v>510</v>
      </c>
      <c r="D3" s="346" t="s">
        <v>511</v>
      </c>
    </row>
    <row r="4" spans="1:4" s="347" customFormat="1" ht="13.5" customHeight="1">
      <c r="A4" s="447" t="s">
        <v>18</v>
      </c>
      <c r="B4" s="270" t="s">
        <v>19</v>
      </c>
      <c r="C4" s="270" t="s">
        <v>20</v>
      </c>
      <c r="D4" s="271" t="s">
        <v>288</v>
      </c>
    </row>
    <row r="5" spans="1:4" ht="18" customHeight="1">
      <c r="A5" s="448" t="s">
        <v>21</v>
      </c>
      <c r="B5" s="449" t="s">
        <v>512</v>
      </c>
      <c r="C5" s="450"/>
      <c r="D5" s="101"/>
    </row>
    <row r="6" spans="1:4" ht="18" customHeight="1">
      <c r="A6" s="451" t="s">
        <v>35</v>
      </c>
      <c r="B6" s="452" t="s">
        <v>513</v>
      </c>
      <c r="C6" s="453"/>
      <c r="D6" s="105"/>
    </row>
    <row r="7" spans="1:4" ht="18" customHeight="1">
      <c r="A7" s="451" t="s">
        <v>49</v>
      </c>
      <c r="B7" s="452" t="s">
        <v>514</v>
      </c>
      <c r="C7" s="453"/>
      <c r="D7" s="105"/>
    </row>
    <row r="8" spans="1:4" ht="18" customHeight="1">
      <c r="A8" s="451" t="s">
        <v>247</v>
      </c>
      <c r="B8" s="452" t="s">
        <v>515</v>
      </c>
      <c r="C8" s="453"/>
      <c r="D8" s="105"/>
    </row>
    <row r="9" spans="1:4" ht="18" customHeight="1">
      <c r="A9" s="451" t="s">
        <v>79</v>
      </c>
      <c r="B9" s="452" t="s">
        <v>516</v>
      </c>
      <c r="C9" s="453"/>
      <c r="D9" s="105"/>
    </row>
    <row r="10" spans="1:4" ht="18" customHeight="1">
      <c r="A10" s="451" t="s">
        <v>103</v>
      </c>
      <c r="B10" s="452" t="s">
        <v>517</v>
      </c>
      <c r="C10" s="453"/>
      <c r="D10" s="105"/>
    </row>
    <row r="11" spans="1:4" ht="18" customHeight="1">
      <c r="A11" s="451" t="s">
        <v>264</v>
      </c>
      <c r="B11" s="454" t="s">
        <v>518</v>
      </c>
      <c r="C11" s="453"/>
      <c r="D11" s="105"/>
    </row>
    <row r="12" spans="1:4" ht="18" customHeight="1">
      <c r="A12" s="451" t="s">
        <v>273</v>
      </c>
      <c r="B12" s="454" t="s">
        <v>519</v>
      </c>
      <c r="C12" s="453"/>
      <c r="D12" s="105"/>
    </row>
    <row r="13" spans="1:4" ht="18" customHeight="1">
      <c r="A13" s="451" t="s">
        <v>275</v>
      </c>
      <c r="B13" s="454" t="s">
        <v>520</v>
      </c>
      <c r="C13" s="453"/>
      <c r="D13" s="105"/>
    </row>
    <row r="14" spans="1:4" ht="18" customHeight="1">
      <c r="A14" s="451" t="s">
        <v>277</v>
      </c>
      <c r="B14" s="454" t="s">
        <v>521</v>
      </c>
      <c r="C14" s="453"/>
      <c r="D14" s="105"/>
    </row>
    <row r="15" spans="1:4" ht="22.5" customHeight="1">
      <c r="A15" s="451" t="s">
        <v>299</v>
      </c>
      <c r="B15" s="454" t="s">
        <v>522</v>
      </c>
      <c r="C15" s="453"/>
      <c r="D15" s="105"/>
    </row>
    <row r="16" spans="1:4" ht="18" customHeight="1">
      <c r="A16" s="451" t="s">
        <v>300</v>
      </c>
      <c r="B16" s="452" t="s">
        <v>523</v>
      </c>
      <c r="C16" s="453"/>
      <c r="D16" s="105"/>
    </row>
    <row r="17" spans="1:4" ht="18" customHeight="1">
      <c r="A17" s="451" t="s">
        <v>303</v>
      </c>
      <c r="B17" s="452" t="s">
        <v>524</v>
      </c>
      <c r="C17" s="453"/>
      <c r="D17" s="105"/>
    </row>
    <row r="18" spans="1:4" ht="18" customHeight="1">
      <c r="A18" s="451" t="s">
        <v>306</v>
      </c>
      <c r="B18" s="452" t="s">
        <v>525</v>
      </c>
      <c r="C18" s="453"/>
      <c r="D18" s="105"/>
    </row>
    <row r="19" spans="1:4" ht="18" customHeight="1">
      <c r="A19" s="451" t="s">
        <v>309</v>
      </c>
      <c r="B19" s="452" t="s">
        <v>526</v>
      </c>
      <c r="C19" s="453"/>
      <c r="D19" s="105"/>
    </row>
    <row r="20" spans="1:4" ht="18" customHeight="1">
      <c r="A20" s="451" t="s">
        <v>312</v>
      </c>
      <c r="B20" s="452" t="s">
        <v>527</v>
      </c>
      <c r="C20" s="453"/>
      <c r="D20" s="105"/>
    </row>
    <row r="21" spans="1:4" ht="18" customHeight="1">
      <c r="A21" s="451" t="s">
        <v>315</v>
      </c>
      <c r="B21" s="455"/>
      <c r="C21" s="104"/>
      <c r="D21" s="105"/>
    </row>
    <row r="22" spans="1:4" ht="18" customHeight="1">
      <c r="A22" s="451" t="s">
        <v>318</v>
      </c>
      <c r="B22" s="456"/>
      <c r="C22" s="104"/>
      <c r="D22" s="105"/>
    </row>
    <row r="23" spans="1:4" ht="18" customHeight="1">
      <c r="A23" s="451" t="s">
        <v>321</v>
      </c>
      <c r="B23" s="456"/>
      <c r="C23" s="104"/>
      <c r="D23" s="105"/>
    </row>
    <row r="24" spans="1:4" ht="18" customHeight="1">
      <c r="A24" s="451" t="s">
        <v>323</v>
      </c>
      <c r="B24" s="456"/>
      <c r="C24" s="104"/>
      <c r="D24" s="105"/>
    </row>
    <row r="25" spans="1:4" ht="18" customHeight="1">
      <c r="A25" s="451" t="s">
        <v>325</v>
      </c>
      <c r="B25" s="456"/>
      <c r="C25" s="104"/>
      <c r="D25" s="105"/>
    </row>
    <row r="26" spans="1:4" ht="18" customHeight="1">
      <c r="A26" s="451" t="s">
        <v>326</v>
      </c>
      <c r="B26" s="456"/>
      <c r="C26" s="104"/>
      <c r="D26" s="105"/>
    </row>
    <row r="27" spans="1:4" ht="18" customHeight="1">
      <c r="A27" s="451" t="s">
        <v>327</v>
      </c>
      <c r="B27" s="456"/>
      <c r="C27" s="104"/>
      <c r="D27" s="105"/>
    </row>
    <row r="28" spans="1:4" ht="18" customHeight="1">
      <c r="A28" s="451" t="s">
        <v>330</v>
      </c>
      <c r="B28" s="456"/>
      <c r="C28" s="104"/>
      <c r="D28" s="105"/>
    </row>
    <row r="29" spans="1:4" ht="18" customHeight="1">
      <c r="A29" s="457" t="s">
        <v>333</v>
      </c>
      <c r="B29" s="458"/>
      <c r="C29" s="459"/>
      <c r="D29" s="325"/>
    </row>
    <row r="30" spans="1:4" ht="18" customHeight="1">
      <c r="A30" s="447" t="s">
        <v>336</v>
      </c>
      <c r="B30" s="460" t="s">
        <v>412</v>
      </c>
      <c r="C30" s="461">
        <f>+C5+C6+C7+C8+C9+C16+C17+C18+C19+C20+C21+C22+C23+C24+C25+C26+C27+C28+C29</f>
        <v>0</v>
      </c>
      <c r="D30" s="462">
        <f>+D5+D6+D7+D8+D9+D16+D17+D18+D19+D20+D21+D22+D23+D24+D25+D26+D27+D28+D29</f>
        <v>0</v>
      </c>
    </row>
    <row r="31" spans="1:4" ht="8.25" customHeight="1">
      <c r="A31" s="463"/>
      <c r="B31" s="572"/>
      <c r="C31" s="572"/>
      <c r="D31" s="572"/>
    </row>
  </sheetData>
  <sheetProtection selectLockedCells="1" selectUnlockedCells="1"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&amp;L&amp;"Times New Roman CE,Dőlt"&amp;11 &amp;"Times New Roman CE,Félkövér dőlt"3.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O81"/>
  <sheetViews>
    <sheetView zoomScale="112" zoomScaleNormal="112" zoomScalePageLayoutView="0" workbookViewId="0" topLeftCell="B3">
      <selection activeCell="G29" sqref="G29"/>
    </sheetView>
  </sheetViews>
  <sheetFormatPr defaultColWidth="9.00390625" defaultRowHeight="12.75"/>
  <cols>
    <col min="1" max="1" width="4.875" style="464" customWidth="1"/>
    <col min="2" max="2" width="31.125" style="465" customWidth="1"/>
    <col min="3" max="14" width="9.875" style="465" customWidth="1"/>
    <col min="15" max="15" width="12.625" style="464" customWidth="1"/>
    <col min="16" max="16384" width="9.375" style="465" customWidth="1"/>
  </cols>
  <sheetData>
    <row r="1" spans="1:15" ht="31.5" customHeight="1">
      <c r="A1" s="573" t="str">
        <f>+CONCATENATE("Előirányzat-felhasználási terv",CHAR(10),LEFT('1.1 ÖSSZEFÜGGÉSEK'!A5,4),". évre")</f>
        <v>Előirányzat-felhasználási terv
2017. évre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</row>
    <row r="2" ht="15.75">
      <c r="O2" s="466" t="s">
        <v>189</v>
      </c>
    </row>
    <row r="3" spans="1:15" s="464" customFormat="1" ht="25.5" customHeight="1">
      <c r="A3" s="467" t="s">
        <v>371</v>
      </c>
      <c r="B3" s="468" t="s">
        <v>287</v>
      </c>
      <c r="C3" s="468" t="s">
        <v>528</v>
      </c>
      <c r="D3" s="468" t="s">
        <v>529</v>
      </c>
      <c r="E3" s="468" t="s">
        <v>530</v>
      </c>
      <c r="F3" s="468" t="s">
        <v>531</v>
      </c>
      <c r="G3" s="468" t="s">
        <v>532</v>
      </c>
      <c r="H3" s="468" t="s">
        <v>533</v>
      </c>
      <c r="I3" s="468" t="s">
        <v>534</v>
      </c>
      <c r="J3" s="468" t="s">
        <v>535</v>
      </c>
      <c r="K3" s="468" t="s">
        <v>536</v>
      </c>
      <c r="L3" s="468" t="s">
        <v>537</v>
      </c>
      <c r="M3" s="468" t="s">
        <v>538</v>
      </c>
      <c r="N3" s="468" t="s">
        <v>539</v>
      </c>
      <c r="O3" s="469" t="s">
        <v>412</v>
      </c>
    </row>
    <row r="4" spans="1:15" s="471" customFormat="1" ht="15" customHeight="1">
      <c r="A4" s="470" t="s">
        <v>21</v>
      </c>
      <c r="B4" s="574" t="s">
        <v>285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</row>
    <row r="5" spans="1:15" s="471" customFormat="1" ht="22.5">
      <c r="A5" s="472" t="s">
        <v>35</v>
      </c>
      <c r="B5" s="473" t="s">
        <v>290</v>
      </c>
      <c r="C5" s="474">
        <v>2963640.91</v>
      </c>
      <c r="D5" s="474">
        <v>2963640.91</v>
      </c>
      <c r="E5" s="474">
        <v>2963640.91</v>
      </c>
      <c r="F5" s="474">
        <v>2963640.91</v>
      </c>
      <c r="G5" s="474">
        <v>2963640.91</v>
      </c>
      <c r="H5" s="474">
        <v>2963640.91</v>
      </c>
      <c r="I5" s="474">
        <v>2963640.91</v>
      </c>
      <c r="J5" s="474">
        <v>2963640.91</v>
      </c>
      <c r="K5" s="474">
        <v>2963640.91</v>
      </c>
      <c r="L5" s="474">
        <v>2963640.91</v>
      </c>
      <c r="M5" s="474">
        <v>2963640.91</v>
      </c>
      <c r="N5" s="474">
        <v>2963640.91</v>
      </c>
      <c r="O5" s="475">
        <f aca="true" t="shared" si="0" ref="O5:O25">SUM(C5:N5)</f>
        <v>35563690.92</v>
      </c>
    </row>
    <row r="6" spans="1:15" s="480" customFormat="1" ht="22.5">
      <c r="A6" s="476" t="s">
        <v>49</v>
      </c>
      <c r="B6" s="477" t="s">
        <v>540</v>
      </c>
      <c r="C6" s="478">
        <v>719808.5</v>
      </c>
      <c r="D6" s="478">
        <v>719808.5</v>
      </c>
      <c r="E6" s="478">
        <v>719808.5</v>
      </c>
      <c r="F6" s="478">
        <v>719808.5</v>
      </c>
      <c r="G6" s="478">
        <v>719808.5</v>
      </c>
      <c r="H6" s="478">
        <v>719808.5</v>
      </c>
      <c r="I6" s="478">
        <v>719808.5</v>
      </c>
      <c r="J6" s="478">
        <v>719808.5</v>
      </c>
      <c r="K6" s="478">
        <v>719808.5</v>
      </c>
      <c r="L6" s="478">
        <v>719808.5</v>
      </c>
      <c r="M6" s="478">
        <v>719808.5</v>
      </c>
      <c r="N6" s="478">
        <v>719808.5</v>
      </c>
      <c r="O6" s="479">
        <f t="shared" si="0"/>
        <v>8637702</v>
      </c>
    </row>
    <row r="7" spans="1:15" s="480" customFormat="1" ht="22.5">
      <c r="A7" s="476" t="s">
        <v>247</v>
      </c>
      <c r="B7" s="481" t="s">
        <v>541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3">
        <f t="shared" si="0"/>
        <v>0</v>
      </c>
    </row>
    <row r="8" spans="1:15" s="480" customFormat="1" ht="13.5" customHeight="1">
      <c r="A8" s="476" t="s">
        <v>79</v>
      </c>
      <c r="B8" s="484" t="s">
        <v>295</v>
      </c>
      <c r="C8" s="478">
        <v>2667083.33</v>
      </c>
      <c r="D8" s="478">
        <v>2667083.33</v>
      </c>
      <c r="E8" s="478">
        <v>2667083.33</v>
      </c>
      <c r="F8" s="478">
        <v>2667083.33</v>
      </c>
      <c r="G8" s="478">
        <v>2667083.33</v>
      </c>
      <c r="H8" s="478">
        <v>2667083.33</v>
      </c>
      <c r="I8" s="478">
        <v>2667083.33</v>
      </c>
      <c r="J8" s="478">
        <v>2667083.33</v>
      </c>
      <c r="K8" s="478">
        <v>2667083.33</v>
      </c>
      <c r="L8" s="478">
        <v>2667083.33</v>
      </c>
      <c r="M8" s="478">
        <v>2667083.33</v>
      </c>
      <c r="N8" s="478">
        <v>2667083.33</v>
      </c>
      <c r="O8" s="479">
        <f t="shared" si="0"/>
        <v>32004999.959999993</v>
      </c>
    </row>
    <row r="9" spans="1:15" s="480" customFormat="1" ht="13.5" customHeight="1">
      <c r="A9" s="476" t="s">
        <v>103</v>
      </c>
      <c r="B9" s="484" t="s">
        <v>296</v>
      </c>
      <c r="C9" s="478">
        <v>1026130.9166</v>
      </c>
      <c r="D9" s="478">
        <v>1026130.9166</v>
      </c>
      <c r="E9" s="478">
        <v>1026130.9166</v>
      </c>
      <c r="F9" s="478">
        <v>1026130.9166</v>
      </c>
      <c r="G9" s="478">
        <v>1026130.9166</v>
      </c>
      <c r="H9" s="478">
        <v>1026130.9166</v>
      </c>
      <c r="I9" s="478">
        <v>1026130.9166</v>
      </c>
      <c r="J9" s="478">
        <v>1026130.9166</v>
      </c>
      <c r="K9" s="478">
        <v>1026130.9166</v>
      </c>
      <c r="L9" s="478">
        <v>1026130.9166</v>
      </c>
      <c r="M9" s="478">
        <v>1026130.9166</v>
      </c>
      <c r="N9" s="478">
        <v>1026130.9166</v>
      </c>
      <c r="O9" s="479">
        <f>SUM(C9:N9)</f>
        <v>12313570.9992</v>
      </c>
    </row>
    <row r="10" spans="1:15" s="480" customFormat="1" ht="13.5" customHeight="1">
      <c r="A10" s="476" t="s">
        <v>264</v>
      </c>
      <c r="B10" s="484" t="s">
        <v>343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9">
        <f t="shared" si="0"/>
        <v>0</v>
      </c>
    </row>
    <row r="11" spans="1:15" s="480" customFormat="1" ht="13.5" customHeight="1">
      <c r="A11" s="476" t="s">
        <v>125</v>
      </c>
      <c r="B11" s="484" t="s">
        <v>297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>
        <f t="shared" si="0"/>
        <v>0</v>
      </c>
    </row>
    <row r="12" spans="1:15" s="480" customFormat="1" ht="22.5">
      <c r="A12" s="476" t="s">
        <v>273</v>
      </c>
      <c r="B12" s="477" t="s">
        <v>459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9">
        <f t="shared" si="0"/>
        <v>0</v>
      </c>
    </row>
    <row r="13" spans="1:15" s="480" customFormat="1" ht="13.5" customHeight="1">
      <c r="A13" s="476" t="s">
        <v>275</v>
      </c>
      <c r="B13" s="484" t="s">
        <v>542</v>
      </c>
      <c r="C13" s="478">
        <v>1405479.25</v>
      </c>
      <c r="D13" s="478">
        <v>1405479.25</v>
      </c>
      <c r="E13" s="478">
        <v>1405479.25</v>
      </c>
      <c r="F13" s="478">
        <v>1405479.25</v>
      </c>
      <c r="G13" s="478">
        <v>1405479.25</v>
      </c>
      <c r="H13" s="478">
        <v>1405479.25</v>
      </c>
      <c r="I13" s="478">
        <v>1405479.25</v>
      </c>
      <c r="J13" s="478">
        <v>1405479.25</v>
      </c>
      <c r="K13" s="478">
        <v>1405479.25</v>
      </c>
      <c r="L13" s="478">
        <v>1405479.25</v>
      </c>
      <c r="M13" s="478">
        <v>1405479.25</v>
      </c>
      <c r="N13" s="478">
        <v>1405479.25</v>
      </c>
      <c r="O13" s="479">
        <f t="shared" si="0"/>
        <v>16865751</v>
      </c>
    </row>
    <row r="14" spans="1:15" s="471" customFormat="1" ht="15.75" customHeight="1">
      <c r="A14" s="470" t="s">
        <v>277</v>
      </c>
      <c r="B14" s="485" t="s">
        <v>543</v>
      </c>
      <c r="C14" s="486">
        <f aca="true" t="shared" si="1" ref="C14:N14">SUM(C5:C13)</f>
        <v>8782142.9066</v>
      </c>
      <c r="D14" s="486">
        <f t="shared" si="1"/>
        <v>8782142.9066</v>
      </c>
      <c r="E14" s="486">
        <f t="shared" si="1"/>
        <v>8782142.9066</v>
      </c>
      <c r="F14" s="486">
        <f t="shared" si="1"/>
        <v>8782142.9066</v>
      </c>
      <c r="G14" s="486">
        <f t="shared" si="1"/>
        <v>8782142.9066</v>
      </c>
      <c r="H14" s="486">
        <f t="shared" si="1"/>
        <v>8782142.9066</v>
      </c>
      <c r="I14" s="486">
        <f t="shared" si="1"/>
        <v>8782142.9066</v>
      </c>
      <c r="J14" s="486">
        <f t="shared" si="1"/>
        <v>8782142.9066</v>
      </c>
      <c r="K14" s="486">
        <f t="shared" si="1"/>
        <v>8782142.9066</v>
      </c>
      <c r="L14" s="486">
        <f t="shared" si="1"/>
        <v>8782142.9066</v>
      </c>
      <c r="M14" s="486">
        <f t="shared" si="1"/>
        <v>8782142.9066</v>
      </c>
      <c r="N14" s="486">
        <f t="shared" si="1"/>
        <v>8782142.9066</v>
      </c>
      <c r="O14" s="487">
        <f>SUM(C14:N14)</f>
        <v>105385714.8792</v>
      </c>
    </row>
    <row r="15" spans="1:15" s="471" customFormat="1" ht="15" customHeight="1">
      <c r="A15" s="470" t="s">
        <v>299</v>
      </c>
      <c r="B15" s="574" t="s">
        <v>286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</row>
    <row r="16" spans="1:15" s="480" customFormat="1" ht="13.5" customHeight="1">
      <c r="A16" s="488" t="s">
        <v>300</v>
      </c>
      <c r="B16" s="489" t="s">
        <v>291</v>
      </c>
      <c r="C16" s="482">
        <v>1665571</v>
      </c>
      <c r="D16" s="482">
        <v>1665571</v>
      </c>
      <c r="E16" s="482">
        <v>1665571</v>
      </c>
      <c r="F16" s="482">
        <v>1665571</v>
      </c>
      <c r="G16" s="482">
        <v>1665571</v>
      </c>
      <c r="H16" s="482">
        <v>1665571</v>
      </c>
      <c r="I16" s="482">
        <v>1665571</v>
      </c>
      <c r="J16" s="482">
        <v>1665571</v>
      </c>
      <c r="K16" s="482">
        <v>1665571</v>
      </c>
      <c r="L16" s="482">
        <v>1665571</v>
      </c>
      <c r="M16" s="482">
        <v>1665571</v>
      </c>
      <c r="N16" s="482">
        <v>1665571</v>
      </c>
      <c r="O16" s="483">
        <f t="shared" si="0"/>
        <v>19986852</v>
      </c>
    </row>
    <row r="17" spans="1:15" s="480" customFormat="1" ht="27" customHeight="1">
      <c r="A17" s="476" t="s">
        <v>303</v>
      </c>
      <c r="B17" s="477" t="s">
        <v>193</v>
      </c>
      <c r="C17" s="478">
        <v>311894</v>
      </c>
      <c r="D17" s="478">
        <v>311894</v>
      </c>
      <c r="E17" s="478">
        <v>311894</v>
      </c>
      <c r="F17" s="478">
        <v>311894</v>
      </c>
      <c r="G17" s="478">
        <v>311894</v>
      </c>
      <c r="H17" s="478">
        <v>311894</v>
      </c>
      <c r="I17" s="478">
        <v>311894</v>
      </c>
      <c r="J17" s="478">
        <v>311894</v>
      </c>
      <c r="K17" s="478">
        <v>311894</v>
      </c>
      <c r="L17" s="478">
        <v>311894</v>
      </c>
      <c r="M17" s="478">
        <v>311894</v>
      </c>
      <c r="N17" s="478">
        <v>311894</v>
      </c>
      <c r="O17" s="479">
        <f t="shared" si="0"/>
        <v>3742728</v>
      </c>
    </row>
    <row r="18" spans="1:15" s="480" customFormat="1" ht="13.5" customHeight="1">
      <c r="A18" s="476" t="s">
        <v>306</v>
      </c>
      <c r="B18" s="484" t="s">
        <v>194</v>
      </c>
      <c r="C18" s="478">
        <v>3237601.5833</v>
      </c>
      <c r="D18" s="478">
        <v>3237601.5833</v>
      </c>
      <c r="E18" s="478">
        <v>3237601.5833</v>
      </c>
      <c r="F18" s="478">
        <v>3237601.5833</v>
      </c>
      <c r="G18" s="478">
        <v>3237601.5833</v>
      </c>
      <c r="H18" s="478">
        <v>3237601.5833</v>
      </c>
      <c r="I18" s="478">
        <v>3237601.5833</v>
      </c>
      <c r="J18" s="478">
        <v>3237601.5833</v>
      </c>
      <c r="K18" s="478">
        <v>3237601.5833</v>
      </c>
      <c r="L18" s="478">
        <v>3237601.5833</v>
      </c>
      <c r="M18" s="478">
        <v>3237601.5833</v>
      </c>
      <c r="N18" s="478">
        <v>3237601.5833</v>
      </c>
      <c r="O18" s="479">
        <f>SUM(C18:N18)</f>
        <v>38851218.99960001</v>
      </c>
    </row>
    <row r="19" spans="1:15" s="480" customFormat="1" ht="13.5" customHeight="1">
      <c r="A19" s="476" t="s">
        <v>309</v>
      </c>
      <c r="B19" s="484" t="s">
        <v>195</v>
      </c>
      <c r="C19" s="478">
        <v>554083.33</v>
      </c>
      <c r="D19" s="478">
        <v>554083.33</v>
      </c>
      <c r="E19" s="478">
        <v>554083.33</v>
      </c>
      <c r="F19" s="478">
        <v>554083.33</v>
      </c>
      <c r="G19" s="478">
        <v>554083.33</v>
      </c>
      <c r="H19" s="478">
        <v>554083.33</v>
      </c>
      <c r="I19" s="478">
        <v>554083.33</v>
      </c>
      <c r="J19" s="478">
        <v>554083.33</v>
      </c>
      <c r="K19" s="478">
        <v>554083.33</v>
      </c>
      <c r="L19" s="478">
        <v>554083.33</v>
      </c>
      <c r="M19" s="478">
        <v>554083.33</v>
      </c>
      <c r="N19" s="478">
        <v>554083.33</v>
      </c>
      <c r="O19" s="479">
        <f t="shared" si="0"/>
        <v>6648999.96</v>
      </c>
    </row>
    <row r="20" spans="1:15" s="480" customFormat="1" ht="13.5" customHeight="1">
      <c r="A20" s="476" t="s">
        <v>312</v>
      </c>
      <c r="B20" s="484" t="s">
        <v>544</v>
      </c>
      <c r="C20" s="478">
        <v>619327.1666</v>
      </c>
      <c r="D20" s="478">
        <v>619327.1666</v>
      </c>
      <c r="E20" s="478">
        <v>619327.1666</v>
      </c>
      <c r="F20" s="478">
        <v>619327.1666</v>
      </c>
      <c r="G20" s="478">
        <v>619327.1666</v>
      </c>
      <c r="H20" s="478">
        <v>619327.1666</v>
      </c>
      <c r="I20" s="478">
        <v>619327.1666</v>
      </c>
      <c r="J20" s="478">
        <v>619327.1666</v>
      </c>
      <c r="K20" s="478">
        <v>619327.1666</v>
      </c>
      <c r="L20" s="478">
        <v>619327.1666</v>
      </c>
      <c r="M20" s="478">
        <v>619327.1666</v>
      </c>
      <c r="N20" s="478">
        <v>619327.1666</v>
      </c>
      <c r="O20" s="479">
        <f t="shared" si="0"/>
        <v>7431925.9992</v>
      </c>
    </row>
    <row r="21" spans="1:15" s="480" customFormat="1" ht="13.5" customHeight="1">
      <c r="A21" s="476" t="s">
        <v>315</v>
      </c>
      <c r="B21" s="484" t="s">
        <v>228</v>
      </c>
      <c r="C21" s="478">
        <v>87889.16</v>
      </c>
      <c r="D21" s="478">
        <v>87889.16</v>
      </c>
      <c r="E21" s="478">
        <v>87889.16</v>
      </c>
      <c r="F21" s="478">
        <v>87889.16</v>
      </c>
      <c r="G21" s="478">
        <v>87889.16</v>
      </c>
      <c r="H21" s="478">
        <v>87889.16</v>
      </c>
      <c r="I21" s="478">
        <v>87889.16</v>
      </c>
      <c r="J21" s="478">
        <v>87889.16</v>
      </c>
      <c r="K21" s="478">
        <v>87889.16</v>
      </c>
      <c r="L21" s="478">
        <v>87889.16</v>
      </c>
      <c r="M21" s="478">
        <v>87889.16</v>
      </c>
      <c r="N21" s="478">
        <v>87889.16</v>
      </c>
      <c r="O21" s="479">
        <f t="shared" si="0"/>
        <v>1054669.9200000002</v>
      </c>
    </row>
    <row r="22" spans="1:15" s="480" customFormat="1" ht="15.75">
      <c r="A22" s="476" t="s">
        <v>318</v>
      </c>
      <c r="B22" s="477" t="s">
        <v>230</v>
      </c>
      <c r="C22" s="478">
        <v>1516840.16</v>
      </c>
      <c r="D22" s="478">
        <v>1516840.16</v>
      </c>
      <c r="E22" s="478">
        <v>1516840.16</v>
      </c>
      <c r="F22" s="478">
        <v>1516840.16</v>
      </c>
      <c r="G22" s="478">
        <v>1516840.16</v>
      </c>
      <c r="H22" s="478">
        <v>1516840.16</v>
      </c>
      <c r="I22" s="478">
        <v>1516840.16</v>
      </c>
      <c r="J22" s="478">
        <v>1516840.16</v>
      </c>
      <c r="K22" s="478">
        <v>1516840.16</v>
      </c>
      <c r="L22" s="478">
        <v>1516840.16</v>
      </c>
      <c r="M22" s="478">
        <v>1516840.16</v>
      </c>
      <c r="N22" s="478">
        <v>1516840.16</v>
      </c>
      <c r="O22" s="479">
        <f t="shared" si="0"/>
        <v>18202081.919999998</v>
      </c>
    </row>
    <row r="23" spans="1:15" s="480" customFormat="1" ht="13.5" customHeight="1">
      <c r="A23" s="476" t="s">
        <v>321</v>
      </c>
      <c r="B23" s="484" t="s">
        <v>588</v>
      </c>
      <c r="C23" s="478">
        <v>670453.5</v>
      </c>
      <c r="D23" s="478">
        <v>670453.5</v>
      </c>
      <c r="E23" s="478">
        <v>670453.5</v>
      </c>
      <c r="F23" s="478">
        <v>670453.5</v>
      </c>
      <c r="G23" s="478">
        <v>670453.5</v>
      </c>
      <c r="H23" s="478">
        <v>670453.5</v>
      </c>
      <c r="I23" s="478">
        <v>670453.5</v>
      </c>
      <c r="J23" s="478">
        <v>670453.5</v>
      </c>
      <c r="K23" s="478">
        <v>670453.5</v>
      </c>
      <c r="L23" s="478">
        <v>670453.5</v>
      </c>
      <c r="M23" s="478">
        <v>670453.5</v>
      </c>
      <c r="N23" s="478">
        <v>670453.5</v>
      </c>
      <c r="O23" s="479">
        <f>SUM(C23:N23)</f>
        <v>8045442</v>
      </c>
    </row>
    <row r="24" spans="1:15" s="480" customFormat="1" ht="13.5" customHeight="1">
      <c r="A24" s="476" t="s">
        <v>323</v>
      </c>
      <c r="B24" s="484" t="s">
        <v>472</v>
      </c>
      <c r="C24" s="478">
        <v>118483</v>
      </c>
      <c r="D24" s="478">
        <v>118483</v>
      </c>
      <c r="E24" s="478">
        <v>118483</v>
      </c>
      <c r="F24" s="478">
        <v>118483</v>
      </c>
      <c r="G24" s="478">
        <v>118483</v>
      </c>
      <c r="H24" s="478">
        <v>118483</v>
      </c>
      <c r="I24" s="478">
        <v>118483</v>
      </c>
      <c r="J24" s="478">
        <v>118483</v>
      </c>
      <c r="K24" s="478">
        <v>118483</v>
      </c>
      <c r="L24" s="478">
        <v>118483</v>
      </c>
      <c r="M24" s="478">
        <v>118483</v>
      </c>
      <c r="N24" s="478">
        <v>118483</v>
      </c>
      <c r="O24" s="479">
        <f t="shared" si="0"/>
        <v>1421796</v>
      </c>
    </row>
    <row r="25" spans="1:15" s="471" customFormat="1" ht="15.75" customHeight="1">
      <c r="A25" s="490" t="s">
        <v>325</v>
      </c>
      <c r="B25" s="485" t="s">
        <v>545</v>
      </c>
      <c r="C25" s="486">
        <f aca="true" t="shared" si="2" ref="C25:N25">SUM(C16:C24)</f>
        <v>8782142.8999</v>
      </c>
      <c r="D25" s="486">
        <f t="shared" si="2"/>
        <v>8782142.8999</v>
      </c>
      <c r="E25" s="486">
        <f t="shared" si="2"/>
        <v>8782142.8999</v>
      </c>
      <c r="F25" s="486">
        <f t="shared" si="2"/>
        <v>8782142.8999</v>
      </c>
      <c r="G25" s="486">
        <f t="shared" si="2"/>
        <v>8782142.8999</v>
      </c>
      <c r="H25" s="486">
        <f t="shared" si="2"/>
        <v>8782142.8999</v>
      </c>
      <c r="I25" s="486">
        <f t="shared" si="2"/>
        <v>8782142.8999</v>
      </c>
      <c r="J25" s="486">
        <f t="shared" si="2"/>
        <v>8782142.8999</v>
      </c>
      <c r="K25" s="486">
        <f t="shared" si="2"/>
        <v>8782142.8999</v>
      </c>
      <c r="L25" s="486">
        <f t="shared" si="2"/>
        <v>8782142.8999</v>
      </c>
      <c r="M25" s="486">
        <f t="shared" si="2"/>
        <v>8782142.8999</v>
      </c>
      <c r="N25" s="486">
        <f t="shared" si="2"/>
        <v>8782142.8999</v>
      </c>
      <c r="O25" s="487">
        <f t="shared" si="0"/>
        <v>105385714.79880004</v>
      </c>
    </row>
    <row r="26" spans="1:15" ht="15.75">
      <c r="A26" s="490" t="s">
        <v>326</v>
      </c>
      <c r="B26" s="491" t="s">
        <v>546</v>
      </c>
      <c r="C26" s="492">
        <f aca="true" t="shared" si="3" ref="C26:O26">C14-C25</f>
        <v>0.0066999997943639755</v>
      </c>
      <c r="D26" s="492">
        <f t="shared" si="3"/>
        <v>0.0066999997943639755</v>
      </c>
      <c r="E26" s="492">
        <f t="shared" si="3"/>
        <v>0.0066999997943639755</v>
      </c>
      <c r="F26" s="492">
        <f t="shared" si="3"/>
        <v>0.0066999997943639755</v>
      </c>
      <c r="G26" s="492">
        <f t="shared" si="3"/>
        <v>0.0066999997943639755</v>
      </c>
      <c r="H26" s="492">
        <f t="shared" si="3"/>
        <v>0.0066999997943639755</v>
      </c>
      <c r="I26" s="492">
        <f t="shared" si="3"/>
        <v>0.0066999997943639755</v>
      </c>
      <c r="J26" s="492">
        <f t="shared" si="3"/>
        <v>0.0066999997943639755</v>
      </c>
      <c r="K26" s="492">
        <f t="shared" si="3"/>
        <v>0.0066999997943639755</v>
      </c>
      <c r="L26" s="492">
        <f t="shared" si="3"/>
        <v>0.0066999997943639755</v>
      </c>
      <c r="M26" s="492">
        <f t="shared" si="3"/>
        <v>0.0066999997943639755</v>
      </c>
      <c r="N26" s="492">
        <f t="shared" si="3"/>
        <v>0.0066999997943639755</v>
      </c>
      <c r="O26" s="493">
        <f t="shared" si="3"/>
        <v>0.08039996027946472</v>
      </c>
    </row>
    <row r="27" ht="15.75">
      <c r="A27" s="494"/>
    </row>
    <row r="28" spans="2:15" ht="15.75">
      <c r="B28" s="495"/>
      <c r="C28" s="496"/>
      <c r="D28" s="496"/>
      <c r="O28" s="465"/>
    </row>
    <row r="29" ht="15.75">
      <c r="O29" s="465"/>
    </row>
    <row r="30" ht="15.75">
      <c r="O30" s="465"/>
    </row>
    <row r="31" ht="15.75">
      <c r="O31" s="465"/>
    </row>
    <row r="32" ht="15.75">
      <c r="O32" s="465"/>
    </row>
    <row r="33" ht="15.75">
      <c r="O33" s="465"/>
    </row>
    <row r="34" ht="15.75">
      <c r="O34" s="465"/>
    </row>
    <row r="35" ht="15.75">
      <c r="O35" s="465"/>
    </row>
    <row r="36" ht="15.75">
      <c r="O36" s="465"/>
    </row>
    <row r="37" ht="15.75">
      <c r="O37" s="465"/>
    </row>
    <row r="38" ht="15.75">
      <c r="O38" s="465"/>
    </row>
    <row r="39" ht="15.75">
      <c r="O39" s="465"/>
    </row>
    <row r="40" ht="15.75">
      <c r="O40" s="465"/>
    </row>
    <row r="41" ht="15.75">
      <c r="O41" s="465"/>
    </row>
    <row r="42" ht="15.75">
      <c r="O42" s="465"/>
    </row>
    <row r="43" ht="15.75">
      <c r="O43" s="465"/>
    </row>
    <row r="44" ht="15.75">
      <c r="O44" s="465"/>
    </row>
    <row r="45" ht="15.75">
      <c r="O45" s="465"/>
    </row>
    <row r="46" ht="15.75">
      <c r="O46" s="465"/>
    </row>
    <row r="47" ht="15.75">
      <c r="O47" s="465"/>
    </row>
    <row r="48" ht="15.75">
      <c r="O48" s="465"/>
    </row>
    <row r="49" ht="15.75">
      <c r="O49" s="465"/>
    </row>
    <row r="50" ht="15.75">
      <c r="O50" s="465"/>
    </row>
    <row r="51" ht="15.75">
      <c r="O51" s="465"/>
    </row>
    <row r="52" ht="15.75">
      <c r="O52" s="465"/>
    </row>
    <row r="53" ht="15.75">
      <c r="O53" s="465"/>
    </row>
    <row r="54" ht="15.75">
      <c r="O54" s="465"/>
    </row>
    <row r="55" ht="15.75">
      <c r="O55" s="465"/>
    </row>
    <row r="56" ht="15.75">
      <c r="O56" s="465"/>
    </row>
    <row r="57" ht="15.75">
      <c r="O57" s="465"/>
    </row>
    <row r="58" ht="15.75">
      <c r="O58" s="465"/>
    </row>
    <row r="59" ht="15.75">
      <c r="O59" s="465"/>
    </row>
    <row r="60" ht="15.75">
      <c r="O60" s="465"/>
    </row>
    <row r="61" ht="15.75">
      <c r="O61" s="465"/>
    </row>
    <row r="62" ht="15.75">
      <c r="O62" s="465"/>
    </row>
    <row r="63" ht="15.75">
      <c r="O63" s="465"/>
    </row>
    <row r="64" ht="15.75">
      <c r="O64" s="465"/>
    </row>
    <row r="65" ht="15.75">
      <c r="O65" s="465"/>
    </row>
    <row r="66" ht="15.75">
      <c r="O66" s="465"/>
    </row>
    <row r="67" ht="15.75">
      <c r="O67" s="465"/>
    </row>
    <row r="68" ht="15.75">
      <c r="O68" s="465"/>
    </row>
    <row r="69" ht="15.75">
      <c r="O69" s="465"/>
    </row>
    <row r="70" ht="15.75">
      <c r="O70" s="465"/>
    </row>
    <row r="71" ht="15.75">
      <c r="O71" s="465"/>
    </row>
    <row r="72" ht="15.75">
      <c r="O72" s="465"/>
    </row>
    <row r="73" ht="15.75">
      <c r="O73" s="465"/>
    </row>
    <row r="74" ht="15.75">
      <c r="O74" s="465"/>
    </row>
    <row r="75" ht="15.75">
      <c r="O75" s="465"/>
    </row>
    <row r="76" ht="15.75">
      <c r="O76" s="465"/>
    </row>
    <row r="77" ht="15.75">
      <c r="O77" s="465"/>
    </row>
    <row r="78" ht="15.75">
      <c r="O78" s="465"/>
    </row>
    <row r="79" ht="15.75">
      <c r="O79" s="465"/>
    </row>
    <row r="80" ht="15.75">
      <c r="O80" s="465"/>
    </row>
    <row r="81" ht="15.75">
      <c r="O81" s="465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4015748031497" right="0.7874015748031497" top="1.062992125984252" bottom="0.984251968503937" header="0.7874015748031497" footer="0.5118110236220472"/>
  <pageSetup horizontalDpi="300" verticalDpi="300" orientation="landscape" paperSize="9" scale="85" r:id="rId1"/>
  <headerFooter alignWithMargins="0">
    <oddHeader>&amp;L&amp;"Times New Roman CE,Félkövér dőlt"&amp;11 4.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6"/>
  <sheetViews>
    <sheetView zoomScale="150" zoomScaleNormal="150" zoomScalePageLayoutView="0" workbookViewId="0" topLeftCell="A1">
      <selection activeCell="B7" sqref="B7"/>
    </sheetView>
  </sheetViews>
  <sheetFormatPr defaultColWidth="9.00390625" defaultRowHeight="12.75"/>
  <cols>
    <col min="1" max="1" width="88.625" style="224" customWidth="1"/>
    <col min="2" max="2" width="27.875" style="224" customWidth="1"/>
    <col min="3" max="3" width="3.50390625" style="224" customWidth="1"/>
    <col min="4" max="16384" width="9.375" style="224" customWidth="1"/>
  </cols>
  <sheetData>
    <row r="1" spans="1:2" ht="47.25" customHeight="1">
      <c r="A1" s="575" t="str">
        <f>+CONCATENATE("A ",LEFT('1.1 ÖSSZEFÜGGÉSEK'!A5,4),". évi általános működés és ágazati feladatok támogatásának alakulása jogcímenként")</f>
        <v>A 2017. évi általános működés és ágazati feladatok támogatásának alakulása jogcímenként</v>
      </c>
      <c r="B1" s="575"/>
    </row>
    <row r="2" spans="1:2" ht="22.5" customHeight="1">
      <c r="A2" s="497"/>
      <c r="B2" s="498" t="s">
        <v>547</v>
      </c>
    </row>
    <row r="3" spans="1:2" s="247" customFormat="1" ht="24" customHeight="1">
      <c r="A3" s="499" t="s">
        <v>548</v>
      </c>
      <c r="B3" s="500" t="str">
        <f>+CONCATENATE(LEFT('1.1 ÖSSZEFÜGGÉSEK'!A5,4),". évi támogatás összesen")</f>
        <v>2017. évi támogatás összesen</v>
      </c>
    </row>
    <row r="4" spans="1:2" s="503" customFormat="1" ht="12.75">
      <c r="A4" s="501" t="s">
        <v>18</v>
      </c>
      <c r="B4" s="502" t="s">
        <v>19</v>
      </c>
    </row>
    <row r="5" spans="1:2" ht="12.75">
      <c r="A5" s="504" t="s">
        <v>549</v>
      </c>
      <c r="B5" s="505"/>
    </row>
    <row r="6" spans="1:2" ht="12.75" customHeight="1">
      <c r="A6" s="506" t="s">
        <v>550</v>
      </c>
      <c r="B6" s="505"/>
    </row>
    <row r="7" spans="1:2" ht="12.75">
      <c r="A7" s="506" t="s">
        <v>551</v>
      </c>
      <c r="B7" s="505"/>
    </row>
    <row r="8" spans="1:2" ht="12.75">
      <c r="A8" s="506" t="s">
        <v>552</v>
      </c>
      <c r="B8" s="505"/>
    </row>
    <row r="9" spans="1:2" ht="12.75">
      <c r="A9" s="506" t="s">
        <v>553</v>
      </c>
      <c r="B9" s="505"/>
    </row>
    <row r="10" spans="1:2" ht="12.75">
      <c r="A10" s="506" t="s">
        <v>554</v>
      </c>
      <c r="B10" s="505"/>
    </row>
    <row r="11" spans="1:2" ht="12.75">
      <c r="A11" s="506" t="s">
        <v>555</v>
      </c>
      <c r="B11" s="505"/>
    </row>
    <row r="12" spans="1:2" ht="12.75">
      <c r="A12" s="506" t="s">
        <v>556</v>
      </c>
      <c r="B12" s="505"/>
    </row>
    <row r="13" spans="1:2" ht="12.75">
      <c r="A13" s="506" t="s">
        <v>557</v>
      </c>
      <c r="B13" s="505"/>
    </row>
    <row r="14" spans="1:3" ht="12.75">
      <c r="A14" s="506" t="s">
        <v>558</v>
      </c>
      <c r="B14" s="505"/>
      <c r="C14" s="576" t="s">
        <v>559</v>
      </c>
    </row>
    <row r="15" spans="1:3" ht="12.75">
      <c r="A15" s="506" t="s">
        <v>560</v>
      </c>
      <c r="B15" s="505"/>
      <c r="C15" s="576"/>
    </row>
    <row r="16" spans="1:3" ht="12.75">
      <c r="A16" s="506" t="s">
        <v>561</v>
      </c>
      <c r="B16" s="505"/>
      <c r="C16" s="576"/>
    </row>
    <row r="17" spans="1:3" ht="12.75">
      <c r="A17" s="506"/>
      <c r="B17" s="505"/>
      <c r="C17" s="576"/>
    </row>
    <row r="18" spans="1:3" ht="12.75">
      <c r="A18" s="506"/>
      <c r="B18" s="505"/>
      <c r="C18" s="576"/>
    </row>
    <row r="19" spans="1:3" ht="12.75">
      <c r="A19" s="506"/>
      <c r="B19" s="505"/>
      <c r="C19" s="576"/>
    </row>
    <row r="20" spans="1:3" ht="12.75">
      <c r="A20" s="506"/>
      <c r="B20" s="505"/>
      <c r="C20" s="576"/>
    </row>
    <row r="21" spans="1:3" ht="12.75">
      <c r="A21" s="506"/>
      <c r="B21" s="505"/>
      <c r="C21" s="576"/>
    </row>
    <row r="22" spans="1:3" ht="12.75">
      <c r="A22" s="506"/>
      <c r="B22" s="505"/>
      <c r="C22" s="576"/>
    </row>
    <row r="23" spans="1:3" ht="12.75">
      <c r="A23" s="506"/>
      <c r="B23" s="505"/>
      <c r="C23" s="576"/>
    </row>
    <row r="24" spans="1:3" ht="12.75">
      <c r="A24" s="506"/>
      <c r="B24" s="505"/>
      <c r="C24" s="576"/>
    </row>
    <row r="25" spans="1:3" ht="12.75">
      <c r="A25" s="507"/>
      <c r="B25" s="505"/>
      <c r="C25" s="576"/>
    </row>
    <row r="26" spans="1:3" s="244" customFormat="1" ht="19.5" customHeight="1">
      <c r="A26" s="508" t="s">
        <v>412</v>
      </c>
      <c r="B26" s="509">
        <f>SUM(B5:B25)</f>
        <v>0</v>
      </c>
      <c r="C26" s="576"/>
    </row>
  </sheetData>
  <sheetProtection selectLockedCells="1" selectUnlockedCells="1"/>
  <mergeCells count="2">
    <mergeCell ref="A1:B1"/>
    <mergeCell ref="C14:C26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zoomScale="150" zoomScaleNormal="150" zoomScalePageLayoutView="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77" t="str">
        <f>+CONCATENATE("K I M U T A T Á S",CHAR(10),"a ",LEFT('1.1 ÖSSZEFÜGGÉSEK'!A5,4),". évben céljelleggel juttatott támogatásokról")</f>
        <v>K I M U T A T Á S
a 2017. évben céljelleggel juttatott támogatásokról</v>
      </c>
      <c r="B1" s="577"/>
      <c r="C1" s="577"/>
      <c r="D1" s="577"/>
    </row>
    <row r="2" spans="1:4" ht="17.25" customHeight="1">
      <c r="A2" s="510"/>
      <c r="B2" s="510"/>
      <c r="C2" s="510"/>
      <c r="D2" s="510"/>
    </row>
    <row r="3" spans="1:4" ht="12.75">
      <c r="A3" s="511"/>
      <c r="B3" s="511"/>
      <c r="C3" s="578" t="s">
        <v>189</v>
      </c>
      <c r="D3" s="578"/>
    </row>
    <row r="4" spans="1:4" ht="42.75" customHeight="1">
      <c r="A4" s="512" t="s">
        <v>16</v>
      </c>
      <c r="B4" s="513" t="s">
        <v>562</v>
      </c>
      <c r="C4" s="513" t="s">
        <v>563</v>
      </c>
      <c r="D4" s="514" t="s">
        <v>564</v>
      </c>
    </row>
    <row r="5" spans="1:4" ht="15.75" customHeight="1" thickBot="1">
      <c r="A5" s="515" t="s">
        <v>21</v>
      </c>
      <c r="B5" s="516" t="s">
        <v>589</v>
      </c>
      <c r="C5" s="516" t="s">
        <v>590</v>
      </c>
      <c r="D5" s="517">
        <v>2500000</v>
      </c>
    </row>
    <row r="6" spans="1:4" ht="15.75" customHeight="1">
      <c r="A6" s="518" t="s">
        <v>35</v>
      </c>
      <c r="B6" s="519" t="s">
        <v>591</v>
      </c>
      <c r="C6" s="516" t="s">
        <v>590</v>
      </c>
      <c r="D6" s="520">
        <v>740000</v>
      </c>
    </row>
    <row r="7" spans="1:4" ht="15.75" customHeight="1">
      <c r="A7" s="518" t="s">
        <v>49</v>
      </c>
      <c r="B7" s="519"/>
      <c r="C7" s="519"/>
      <c r="D7" s="520"/>
    </row>
    <row r="8" spans="1:4" ht="15.75" customHeight="1">
      <c r="A8" s="518" t="s">
        <v>247</v>
      </c>
      <c r="B8" s="519"/>
      <c r="C8" s="519"/>
      <c r="D8" s="520"/>
    </row>
    <row r="9" spans="1:4" ht="15.75" customHeight="1">
      <c r="A9" s="518" t="s">
        <v>79</v>
      </c>
      <c r="B9" s="519"/>
      <c r="C9" s="519"/>
      <c r="D9" s="520"/>
    </row>
    <row r="10" spans="1:4" ht="15.75" customHeight="1">
      <c r="A10" s="518" t="s">
        <v>103</v>
      </c>
      <c r="B10" s="519"/>
      <c r="C10" s="519"/>
      <c r="D10" s="520"/>
    </row>
    <row r="11" spans="1:4" ht="15.75" customHeight="1">
      <c r="A11" s="518" t="s">
        <v>264</v>
      </c>
      <c r="B11" s="519"/>
      <c r="C11" s="519"/>
      <c r="D11" s="520"/>
    </row>
    <row r="12" spans="1:4" ht="15.75" customHeight="1">
      <c r="A12" s="518" t="s">
        <v>125</v>
      </c>
      <c r="B12" s="519"/>
      <c r="C12" s="519"/>
      <c r="D12" s="520"/>
    </row>
    <row r="13" spans="1:4" ht="15.75" customHeight="1">
      <c r="A13" s="518" t="s">
        <v>273</v>
      </c>
      <c r="B13" s="519"/>
      <c r="C13" s="519"/>
      <c r="D13" s="520"/>
    </row>
    <row r="14" spans="1:4" ht="15.75" customHeight="1">
      <c r="A14" s="518" t="s">
        <v>275</v>
      </c>
      <c r="B14" s="519"/>
      <c r="C14" s="519"/>
      <c r="D14" s="520"/>
    </row>
    <row r="15" spans="1:4" ht="15.75" customHeight="1">
      <c r="A15" s="518" t="s">
        <v>277</v>
      </c>
      <c r="B15" s="519"/>
      <c r="C15" s="519"/>
      <c r="D15" s="520"/>
    </row>
    <row r="16" spans="1:4" ht="15.75" customHeight="1">
      <c r="A16" s="518" t="s">
        <v>299</v>
      </c>
      <c r="B16" s="519"/>
      <c r="C16" s="519"/>
      <c r="D16" s="520"/>
    </row>
    <row r="17" spans="1:4" ht="15.75" customHeight="1">
      <c r="A17" s="518" t="s">
        <v>300</v>
      </c>
      <c r="B17" s="519"/>
      <c r="C17" s="519"/>
      <c r="D17" s="520"/>
    </row>
    <row r="18" spans="1:4" ht="15.75" customHeight="1">
      <c r="A18" s="518" t="s">
        <v>303</v>
      </c>
      <c r="B18" s="519"/>
      <c r="C18" s="519"/>
      <c r="D18" s="520"/>
    </row>
    <row r="19" spans="1:4" ht="15.75" customHeight="1">
      <c r="A19" s="518" t="s">
        <v>306</v>
      </c>
      <c r="B19" s="519"/>
      <c r="C19" s="519"/>
      <c r="D19" s="520"/>
    </row>
    <row r="20" spans="1:4" ht="15.75" customHeight="1">
      <c r="A20" s="518" t="s">
        <v>309</v>
      </c>
      <c r="B20" s="519"/>
      <c r="C20" s="519"/>
      <c r="D20" s="520"/>
    </row>
    <row r="21" spans="1:4" ht="15.75" customHeight="1">
      <c r="A21" s="518" t="s">
        <v>312</v>
      </c>
      <c r="B21" s="519"/>
      <c r="C21" s="519"/>
      <c r="D21" s="520"/>
    </row>
    <row r="22" spans="1:4" ht="15.75" customHeight="1">
      <c r="A22" s="518" t="s">
        <v>315</v>
      </c>
      <c r="B22" s="519"/>
      <c r="C22" s="519"/>
      <c r="D22" s="520"/>
    </row>
    <row r="23" spans="1:4" ht="15.75" customHeight="1">
      <c r="A23" s="518" t="s">
        <v>318</v>
      </c>
      <c r="B23" s="519"/>
      <c r="C23" s="519"/>
      <c r="D23" s="520"/>
    </row>
    <row r="24" spans="1:4" ht="15.75" customHeight="1">
      <c r="A24" s="518" t="s">
        <v>321</v>
      </c>
      <c r="B24" s="519"/>
      <c r="C24" s="519"/>
      <c r="D24" s="520"/>
    </row>
    <row r="25" spans="1:4" ht="15.75" customHeight="1">
      <c r="A25" s="518" t="s">
        <v>323</v>
      </c>
      <c r="B25" s="519"/>
      <c r="C25" s="519"/>
      <c r="D25" s="520"/>
    </row>
    <row r="26" spans="1:4" ht="15.75" customHeight="1">
      <c r="A26" s="518" t="s">
        <v>325</v>
      </c>
      <c r="B26" s="519"/>
      <c r="C26" s="519"/>
      <c r="D26" s="520"/>
    </row>
    <row r="27" spans="1:4" ht="15.75" customHeight="1">
      <c r="A27" s="518" t="s">
        <v>326</v>
      </c>
      <c r="B27" s="519"/>
      <c r="C27" s="519"/>
      <c r="D27" s="520"/>
    </row>
    <row r="28" spans="1:4" ht="15.75" customHeight="1">
      <c r="A28" s="518" t="s">
        <v>327</v>
      </c>
      <c r="B28" s="519"/>
      <c r="C28" s="519"/>
      <c r="D28" s="520"/>
    </row>
    <row r="29" spans="1:4" ht="15.75" customHeight="1">
      <c r="A29" s="518" t="s">
        <v>330</v>
      </c>
      <c r="B29" s="519"/>
      <c r="C29" s="519"/>
      <c r="D29" s="520"/>
    </row>
    <row r="30" spans="1:4" ht="15.75" customHeight="1">
      <c r="A30" s="518" t="s">
        <v>333</v>
      </c>
      <c r="B30" s="519"/>
      <c r="C30" s="519"/>
      <c r="D30" s="520"/>
    </row>
    <row r="31" spans="1:4" ht="15.75" customHeight="1">
      <c r="A31" s="518" t="s">
        <v>336</v>
      </c>
      <c r="B31" s="519"/>
      <c r="C31" s="519"/>
      <c r="D31" s="520"/>
    </row>
    <row r="32" spans="1:4" ht="15.75" customHeight="1">
      <c r="A32" s="518" t="s">
        <v>369</v>
      </c>
      <c r="B32" s="519"/>
      <c r="C32" s="519"/>
      <c r="D32" s="520"/>
    </row>
    <row r="33" spans="1:4" ht="15.75" customHeight="1">
      <c r="A33" s="518" t="s">
        <v>565</v>
      </c>
      <c r="B33" s="519"/>
      <c r="C33" s="519"/>
      <c r="D33" s="520"/>
    </row>
    <row r="34" spans="1:4" ht="15.75" customHeight="1">
      <c r="A34" s="518" t="s">
        <v>566</v>
      </c>
      <c r="B34" s="519"/>
      <c r="C34" s="519"/>
      <c r="D34" s="521"/>
    </row>
    <row r="35" spans="1:4" ht="15.75" customHeight="1">
      <c r="A35" s="518" t="s">
        <v>567</v>
      </c>
      <c r="B35" s="519"/>
      <c r="C35" s="519"/>
      <c r="D35" s="521"/>
    </row>
    <row r="36" spans="1:4" ht="15.75" customHeight="1">
      <c r="A36" s="518" t="s">
        <v>568</v>
      </c>
      <c r="B36" s="519"/>
      <c r="C36" s="519"/>
      <c r="D36" s="521"/>
    </row>
    <row r="37" spans="1:4" ht="15.75" customHeight="1">
      <c r="A37" s="522" t="s">
        <v>569</v>
      </c>
      <c r="B37" s="523"/>
      <c r="C37" s="523"/>
      <c r="D37" s="524"/>
    </row>
    <row r="38" spans="1:4" ht="15.75" customHeight="1">
      <c r="A38" s="579" t="s">
        <v>412</v>
      </c>
      <c r="B38" s="579"/>
      <c r="C38" s="525"/>
      <c r="D38" s="526">
        <f>SUM(D5:D37)</f>
        <v>3240000</v>
      </c>
    </row>
    <row r="39" ht="12.75">
      <c r="A39" t="s">
        <v>570</v>
      </c>
    </row>
  </sheetData>
  <sheetProtection selectLockedCells="1" selectUnlockedCells="1"/>
  <mergeCells count="3">
    <mergeCell ref="A1:D1"/>
    <mergeCell ref="C3:D3"/>
    <mergeCell ref="A38:B38"/>
  </mergeCells>
  <conditionalFormatting sqref="D38">
    <cfRule type="cellIs" priority="1" dxfId="4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&amp;L&amp;"Times New Roman CE,Félkövér dőlt"&amp;11 6.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48"/>
  <sheetViews>
    <sheetView zoomScale="150" zoomScaleNormal="150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9.00390625" style="5" customWidth="1"/>
    <col min="2" max="2" width="66.375" style="5" customWidth="1"/>
    <col min="3" max="3" width="15.50390625" style="6" customWidth="1"/>
    <col min="4" max="5" width="15.50390625" style="5" customWidth="1"/>
    <col min="6" max="6" width="9.00390625" style="7" customWidth="1"/>
    <col min="7" max="16384" width="9.375" style="7" customWidth="1"/>
  </cols>
  <sheetData>
    <row r="1" spans="1:5" ht="15.75" customHeight="1">
      <c r="A1" s="535" t="s">
        <v>13</v>
      </c>
      <c r="B1" s="535"/>
      <c r="C1" s="535"/>
      <c r="D1" s="535"/>
      <c r="E1" s="535"/>
    </row>
    <row r="2" spans="1:5" ht="15.75" customHeight="1">
      <c r="A2" s="536" t="s">
        <v>14</v>
      </c>
      <c r="B2" s="536"/>
      <c r="D2" s="8"/>
      <c r="E2" s="9" t="s">
        <v>189</v>
      </c>
    </row>
    <row r="3" spans="1:5" ht="37.5" customHeight="1">
      <c r="A3" s="10" t="s">
        <v>16</v>
      </c>
      <c r="B3" s="11" t="s">
        <v>17</v>
      </c>
      <c r="C3" s="11" t="str">
        <f>+CONCATENATE(LEFT('1.1 ÖSSZEFÜGGÉSEK'!A5,4)+1,". évi")</f>
        <v>2018. évi</v>
      </c>
      <c r="D3" s="372" t="str">
        <f>+CONCATENATE(LEFT('1.1 ÖSSZEFÜGGÉSEK'!A5,4)+2,". évi")</f>
        <v>2019. évi</v>
      </c>
      <c r="E3" s="373" t="str">
        <f>+CONCATENATE(LEFT('1.1 ÖSSZEFÜGGÉSEK'!A5,4)+3,". évi")</f>
        <v>2020. évi</v>
      </c>
    </row>
    <row r="4" spans="1:5" s="16" customFormat="1" ht="12" customHeight="1">
      <c r="A4" s="49" t="s">
        <v>18</v>
      </c>
      <c r="B4" s="50" t="s">
        <v>19</v>
      </c>
      <c r="C4" s="50" t="s">
        <v>20</v>
      </c>
      <c r="D4" s="50" t="s">
        <v>288</v>
      </c>
      <c r="E4" s="374" t="s">
        <v>289</v>
      </c>
    </row>
    <row r="5" spans="1:5" s="20" customFormat="1" ht="12" customHeight="1">
      <c r="A5" s="17" t="s">
        <v>21</v>
      </c>
      <c r="B5" s="18" t="s">
        <v>571</v>
      </c>
      <c r="C5" s="385">
        <v>35000000</v>
      </c>
      <c r="D5" s="385">
        <v>34500000</v>
      </c>
      <c r="E5" s="386">
        <v>34000000</v>
      </c>
    </row>
    <row r="6" spans="1:5" s="20" customFormat="1" ht="12" customHeight="1">
      <c r="A6" s="17" t="s">
        <v>35</v>
      </c>
      <c r="B6" s="30" t="s">
        <v>292</v>
      </c>
      <c r="C6" s="385">
        <v>8500000</v>
      </c>
      <c r="D6" s="385">
        <v>8000000</v>
      </c>
      <c r="E6" s="386">
        <v>7500000</v>
      </c>
    </row>
    <row r="7" spans="1:5" s="20" customFormat="1" ht="12" customHeight="1">
      <c r="A7" s="17" t="s">
        <v>49</v>
      </c>
      <c r="B7" s="18" t="s">
        <v>340</v>
      </c>
      <c r="C7" s="385">
        <v>12000000</v>
      </c>
      <c r="D7" s="385">
        <v>11000000</v>
      </c>
      <c r="E7" s="386">
        <v>10000000</v>
      </c>
    </row>
    <row r="8" spans="1:5" s="20" customFormat="1" ht="12" customHeight="1">
      <c r="A8" s="17" t="s">
        <v>63</v>
      </c>
      <c r="B8" s="18" t="s">
        <v>64</v>
      </c>
      <c r="C8" s="376">
        <v>31000000</v>
      </c>
      <c r="D8" s="376">
        <f>+D9+D13+D14+D15</f>
        <v>3600000</v>
      </c>
      <c r="E8" s="377">
        <f>+E9+E13+E14+E15</f>
        <v>3600000</v>
      </c>
    </row>
    <row r="9" spans="1:5" s="20" customFormat="1" ht="12" customHeight="1">
      <c r="A9" s="21" t="s">
        <v>65</v>
      </c>
      <c r="B9" s="22" t="s">
        <v>66</v>
      </c>
      <c r="C9" s="383"/>
      <c r="D9" s="383"/>
      <c r="E9" s="383"/>
    </row>
    <row r="10" spans="1:5" s="20" customFormat="1" ht="12" customHeight="1">
      <c r="A10" s="24" t="s">
        <v>67</v>
      </c>
      <c r="B10" s="25" t="s">
        <v>68</v>
      </c>
      <c r="C10" s="381">
        <v>6000000</v>
      </c>
      <c r="D10" s="381">
        <v>6000000</v>
      </c>
      <c r="E10" s="381">
        <v>6000000</v>
      </c>
    </row>
    <row r="11" spans="1:5" s="20" customFormat="1" ht="12" customHeight="1">
      <c r="A11" s="24" t="s">
        <v>69</v>
      </c>
      <c r="B11" s="25" t="s">
        <v>70</v>
      </c>
      <c r="C11" s="381">
        <v>350000</v>
      </c>
      <c r="D11" s="381">
        <v>350000</v>
      </c>
      <c r="E11" s="381">
        <v>350000</v>
      </c>
    </row>
    <row r="12" spans="1:5" s="20" customFormat="1" ht="12" customHeight="1">
      <c r="A12" s="24" t="s">
        <v>71</v>
      </c>
      <c r="B12" s="25" t="s">
        <v>72</v>
      </c>
      <c r="C12" s="381">
        <v>20000000</v>
      </c>
      <c r="D12" s="381">
        <v>20000000</v>
      </c>
      <c r="E12" s="381">
        <v>20000000</v>
      </c>
    </row>
    <row r="13" spans="1:5" s="20" customFormat="1" ht="12" customHeight="1">
      <c r="A13" s="24" t="s">
        <v>73</v>
      </c>
      <c r="B13" s="25" t="s">
        <v>74</v>
      </c>
      <c r="C13" s="381">
        <v>3500000</v>
      </c>
      <c r="D13" s="381">
        <v>3500000</v>
      </c>
      <c r="E13" s="381">
        <v>3500000</v>
      </c>
    </row>
    <row r="14" spans="1:5" s="20" customFormat="1" ht="12" customHeight="1">
      <c r="A14" s="24" t="s">
        <v>75</v>
      </c>
      <c r="B14" s="25" t="s">
        <v>76</v>
      </c>
      <c r="C14" s="381"/>
      <c r="D14" s="381"/>
      <c r="E14" s="72"/>
    </row>
    <row r="15" spans="1:5" s="20" customFormat="1" ht="12" customHeight="1">
      <c r="A15" s="28" t="s">
        <v>77</v>
      </c>
      <c r="B15" s="32" t="s">
        <v>78</v>
      </c>
      <c r="C15" s="382">
        <v>100000</v>
      </c>
      <c r="D15" s="382">
        <v>100000</v>
      </c>
      <c r="E15" s="382">
        <v>100000</v>
      </c>
    </row>
    <row r="16" spans="1:5" s="20" customFormat="1" ht="12" customHeight="1">
      <c r="A16" s="17" t="s">
        <v>79</v>
      </c>
      <c r="B16" s="18" t="s">
        <v>572</v>
      </c>
      <c r="C16" s="385">
        <v>12000000</v>
      </c>
      <c r="D16" s="385">
        <v>12000000</v>
      </c>
      <c r="E16" s="385">
        <v>12000000</v>
      </c>
    </row>
    <row r="17" spans="1:5" s="20" customFormat="1" ht="12" customHeight="1">
      <c r="A17" s="17" t="s">
        <v>103</v>
      </c>
      <c r="B17" s="18" t="s">
        <v>343</v>
      </c>
      <c r="C17" s="385"/>
      <c r="D17" s="385"/>
      <c r="E17" s="386"/>
    </row>
    <row r="18" spans="1:5" s="20" customFormat="1" ht="12" customHeight="1">
      <c r="A18" s="17" t="s">
        <v>115</v>
      </c>
      <c r="B18" s="18" t="s">
        <v>573</v>
      </c>
      <c r="C18" s="385"/>
      <c r="D18" s="385"/>
      <c r="E18" s="386"/>
    </row>
    <row r="19" spans="1:5" s="20" customFormat="1" ht="12" customHeight="1">
      <c r="A19" s="17" t="s">
        <v>125</v>
      </c>
      <c r="B19" s="30" t="s">
        <v>574</v>
      </c>
      <c r="C19" s="385"/>
      <c r="D19" s="385"/>
      <c r="E19" s="386"/>
    </row>
    <row r="20" spans="1:5" s="20" customFormat="1" ht="12" customHeight="1">
      <c r="A20" s="17" t="s">
        <v>273</v>
      </c>
      <c r="B20" s="18" t="s">
        <v>136</v>
      </c>
      <c r="C20" s="376">
        <f>+C5+C6+C7+C8+C16+C17+C18+C19</f>
        <v>98500000</v>
      </c>
      <c r="D20" s="376">
        <f>+D5+D6+D7+D8+D16+D17+D18+D19</f>
        <v>69100000</v>
      </c>
      <c r="E20" s="19">
        <f>+E5+E6+E7+E8+E16+E17+E18+E19</f>
        <v>67100000</v>
      </c>
    </row>
    <row r="21" spans="1:5" s="20" customFormat="1" ht="12" customHeight="1">
      <c r="A21" s="17" t="s">
        <v>275</v>
      </c>
      <c r="B21" s="18" t="s">
        <v>575</v>
      </c>
      <c r="C21" s="385">
        <v>13000000</v>
      </c>
      <c r="D21" s="385">
        <v>12500000</v>
      </c>
      <c r="E21" s="386">
        <v>12000000</v>
      </c>
    </row>
    <row r="22" spans="1:5" s="20" customFormat="1" ht="12" customHeight="1">
      <c r="A22" s="17" t="s">
        <v>277</v>
      </c>
      <c r="B22" s="18" t="s">
        <v>576</v>
      </c>
      <c r="C22" s="376">
        <f>+C20+C21</f>
        <v>111500000</v>
      </c>
      <c r="D22" s="376">
        <f>+D20+D21</f>
        <v>81600000</v>
      </c>
      <c r="E22" s="377">
        <f>+E20+E21</f>
        <v>79100000</v>
      </c>
    </row>
    <row r="23" spans="1:5" s="20" customFormat="1" ht="12" customHeight="1">
      <c r="A23" s="387"/>
      <c r="B23" s="388"/>
      <c r="C23" s="389"/>
      <c r="D23" s="527"/>
      <c r="E23" s="528"/>
    </row>
    <row r="24" spans="1:5" s="20" customFormat="1" ht="12" customHeight="1">
      <c r="A24" s="535" t="s">
        <v>187</v>
      </c>
      <c r="B24" s="535"/>
      <c r="C24" s="535"/>
      <c r="D24" s="535"/>
      <c r="E24" s="535"/>
    </row>
    <row r="25" spans="1:5" s="20" customFormat="1" ht="12" customHeight="1">
      <c r="A25" s="537" t="s">
        <v>188</v>
      </c>
      <c r="B25" s="537"/>
      <c r="C25" s="6"/>
      <c r="D25" s="8"/>
      <c r="E25" s="9" t="s">
        <v>189</v>
      </c>
    </row>
    <row r="26" spans="1:6" s="20" customFormat="1" ht="24" customHeight="1">
      <c r="A26" s="10" t="s">
        <v>371</v>
      </c>
      <c r="B26" s="11" t="s">
        <v>190</v>
      </c>
      <c r="C26" s="11" t="str">
        <f>+C3</f>
        <v>2018. évi</v>
      </c>
      <c r="D26" s="11" t="str">
        <f>+D3</f>
        <v>2019. évi</v>
      </c>
      <c r="E26" s="373" t="str">
        <f>+E3</f>
        <v>2020. évi</v>
      </c>
      <c r="F26" s="529"/>
    </row>
    <row r="27" spans="1:6" s="20" customFormat="1" ht="12" customHeight="1">
      <c r="A27" s="13" t="s">
        <v>18</v>
      </c>
      <c r="B27" s="14" t="s">
        <v>19</v>
      </c>
      <c r="C27" s="14" t="s">
        <v>20</v>
      </c>
      <c r="D27" s="14" t="s">
        <v>288</v>
      </c>
      <c r="E27" s="530" t="s">
        <v>289</v>
      </c>
      <c r="F27" s="529"/>
    </row>
    <row r="28" spans="1:6" s="20" customFormat="1" ht="15" customHeight="1">
      <c r="A28" s="17" t="s">
        <v>21</v>
      </c>
      <c r="B28" s="84" t="s">
        <v>577</v>
      </c>
      <c r="C28" s="385">
        <v>83000000</v>
      </c>
      <c r="D28" s="385">
        <v>80000000</v>
      </c>
      <c r="E28" s="40">
        <v>76000000</v>
      </c>
      <c r="F28" s="529"/>
    </row>
    <row r="29" spans="1:5" ht="12" customHeight="1">
      <c r="A29" s="68" t="s">
        <v>35</v>
      </c>
      <c r="B29" s="69" t="s">
        <v>578</v>
      </c>
      <c r="C29" s="396"/>
      <c r="D29" s="396"/>
      <c r="E29" s="396"/>
    </row>
    <row r="30" spans="1:5" ht="12" customHeight="1">
      <c r="A30" s="21" t="s">
        <v>37</v>
      </c>
      <c r="B30" s="58" t="s">
        <v>228</v>
      </c>
      <c r="C30" s="379"/>
      <c r="D30" s="379"/>
      <c r="E30" s="380"/>
    </row>
    <row r="31" spans="1:5" ht="12" customHeight="1">
      <c r="A31" s="21" t="s">
        <v>39</v>
      </c>
      <c r="B31" s="71" t="s">
        <v>230</v>
      </c>
      <c r="C31" s="381"/>
      <c r="D31" s="381"/>
      <c r="E31" s="72"/>
    </row>
    <row r="32" spans="1:5" ht="12" customHeight="1">
      <c r="A32" s="21" t="s">
        <v>41</v>
      </c>
      <c r="B32" s="29" t="s">
        <v>232</v>
      </c>
      <c r="C32" s="381"/>
      <c r="D32" s="381"/>
      <c r="E32" s="72"/>
    </row>
    <row r="33" spans="1:5" ht="12" customHeight="1">
      <c r="A33" s="17" t="s">
        <v>49</v>
      </c>
      <c r="B33" s="18" t="s">
        <v>246</v>
      </c>
      <c r="C33" s="376">
        <f>+C28+C29</f>
        <v>83000000</v>
      </c>
      <c r="D33" s="376">
        <f>+D28+D29</f>
        <v>80000000</v>
      </c>
      <c r="E33" s="377">
        <f>+E28+E29</f>
        <v>76000000</v>
      </c>
    </row>
    <row r="34" spans="1:6" ht="15" customHeight="1">
      <c r="A34" s="17" t="s">
        <v>247</v>
      </c>
      <c r="B34" s="18" t="s">
        <v>579</v>
      </c>
      <c r="C34" s="531">
        <v>1400000</v>
      </c>
      <c r="D34" s="531">
        <v>1000000</v>
      </c>
      <c r="E34" s="532">
        <v>1000000</v>
      </c>
      <c r="F34" s="81"/>
    </row>
    <row r="35" spans="1:5" s="20" customFormat="1" ht="12.75" customHeight="1">
      <c r="A35" s="82" t="s">
        <v>79</v>
      </c>
      <c r="B35" s="83" t="s">
        <v>580</v>
      </c>
      <c r="C35" s="399">
        <f>+C33+C34</f>
        <v>84400000</v>
      </c>
      <c r="D35" s="399">
        <f>+D33+D34</f>
        <v>81000000</v>
      </c>
      <c r="E35" s="400">
        <f>+E33+E34</f>
        <v>77000000</v>
      </c>
    </row>
    <row r="36" ht="15.75">
      <c r="C36" s="5"/>
    </row>
    <row r="37" ht="15.75">
      <c r="C37" s="5"/>
    </row>
    <row r="38" ht="15.75">
      <c r="C38" s="5"/>
    </row>
    <row r="39" ht="16.5" customHeight="1">
      <c r="C39" s="5"/>
    </row>
    <row r="40" ht="15.75">
      <c r="C40" s="5"/>
    </row>
    <row r="41" ht="15.75">
      <c r="C41" s="5"/>
    </row>
    <row r="42" spans="6:7" s="5" customFormat="1" ht="15.75">
      <c r="F42" s="7"/>
      <c r="G42" s="7"/>
    </row>
    <row r="43" spans="6:7" s="5" customFormat="1" ht="15.75">
      <c r="F43" s="7"/>
      <c r="G43" s="7"/>
    </row>
    <row r="44" spans="6:7" s="5" customFormat="1" ht="15.75">
      <c r="F44" s="7"/>
      <c r="G44" s="7"/>
    </row>
    <row r="45" spans="6:7" s="5" customFormat="1" ht="15.75">
      <c r="F45" s="7"/>
      <c r="G45" s="7"/>
    </row>
    <row r="46" spans="6:7" s="5" customFormat="1" ht="15.75">
      <c r="F46" s="7"/>
      <c r="G46" s="7"/>
    </row>
    <row r="47" spans="6:7" s="5" customFormat="1" ht="15.75">
      <c r="F47" s="7"/>
      <c r="G47" s="7"/>
    </row>
    <row r="48" spans="6:7" s="5" customFormat="1" ht="15.75">
      <c r="F48" s="7"/>
      <c r="G48" s="7"/>
    </row>
  </sheetData>
  <sheetProtection selectLockedCells="1" selectUnlockedCells="1"/>
  <mergeCells count="4">
    <mergeCell ref="A1:E1"/>
    <mergeCell ref="A2:B2"/>
    <mergeCell ref="A24:E24"/>
    <mergeCell ref="A25:B25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5" r:id="rId1"/>
  <headerFooter alignWithMargins="0">
    <oddHeader>&amp;L&amp;"Times New Roman CE,Félkövér dőlt"&amp;11 7. számú tájékoztató tábla&amp;C&amp;"Times New Roman CE,Félkövér"&amp;12Kölesd Község Önkormányzat
2016. ÉVI KÖLTSÉGVETÉSI ÉVET KÖVETŐ 3 ÉV TERVEZETT BEVÉTELEI, KIADÁSAI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75" zoomScaleSheetLayoutView="100" workbookViewId="0" topLeftCell="A94">
      <selection activeCell="C98" sqref="C98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35" t="s">
        <v>13</v>
      </c>
      <c r="B1" s="535"/>
      <c r="C1" s="535"/>
    </row>
    <row r="2" spans="1:3" ht="15.75" customHeight="1">
      <c r="A2" s="536" t="s">
        <v>14</v>
      </c>
      <c r="B2" s="536"/>
      <c r="C2" s="9" t="s">
        <v>15</v>
      </c>
    </row>
    <row r="3" spans="1:3" ht="37.5" customHeight="1">
      <c r="A3" s="10" t="s">
        <v>16</v>
      </c>
      <c r="B3" s="11" t="s">
        <v>17</v>
      </c>
      <c r="C3" s="12" t="str">
        <f>+CONCATENATE(LEFT('1.1 ÖSSZEFÜGGÉSEK'!A5,4),". évi előirányzat")</f>
        <v>2017. évi előirányzat</v>
      </c>
    </row>
    <row r="4" spans="1:3" s="16" customFormat="1" ht="12" customHeight="1" thickBot="1">
      <c r="A4" s="13" t="s">
        <v>18</v>
      </c>
      <c r="B4" s="14" t="s">
        <v>19</v>
      </c>
      <c r="C4" s="15" t="s">
        <v>20</v>
      </c>
    </row>
    <row r="5" spans="1:3" s="20" customFormat="1" ht="12" customHeight="1" thickBot="1">
      <c r="A5" s="17" t="s">
        <v>21</v>
      </c>
      <c r="B5" s="18" t="s">
        <v>22</v>
      </c>
      <c r="C5" s="19">
        <f>+C6+C7+C8+C9+C10+C11</f>
        <v>35563691</v>
      </c>
    </row>
    <row r="6" spans="1:3" s="20" customFormat="1" ht="12" customHeight="1">
      <c r="A6" s="21" t="s">
        <v>23</v>
      </c>
      <c r="B6" s="22" t="s">
        <v>24</v>
      </c>
      <c r="C6" s="23">
        <v>13513412</v>
      </c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>
        <v>20556879</v>
      </c>
    </row>
    <row r="9" spans="1:3" s="20" customFormat="1" ht="12" customHeight="1">
      <c r="A9" s="24" t="s">
        <v>29</v>
      </c>
      <c r="B9" s="25" t="s">
        <v>30</v>
      </c>
      <c r="C9" s="26">
        <v>1493400</v>
      </c>
    </row>
    <row r="10" spans="1:3" s="20" customFormat="1" ht="12" customHeight="1">
      <c r="A10" s="24" t="s">
        <v>31</v>
      </c>
      <c r="B10" s="27" t="s">
        <v>32</v>
      </c>
      <c r="C10" s="26"/>
    </row>
    <row r="11" spans="1:3" s="20" customFormat="1" ht="12" customHeight="1" thickBot="1">
      <c r="A11" s="28" t="s">
        <v>33</v>
      </c>
      <c r="B11" s="29" t="s">
        <v>34</v>
      </c>
      <c r="C11" s="26"/>
    </row>
    <row r="12" spans="1:3" s="20" customFormat="1" ht="12" customHeight="1" thickBot="1">
      <c r="A12" s="17" t="s">
        <v>35</v>
      </c>
      <c r="B12" s="30" t="s">
        <v>36</v>
      </c>
      <c r="C12" s="19">
        <f>+C13+C14+C15+C16+C17</f>
        <v>8637702</v>
      </c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>
        <v>8637702</v>
      </c>
    </row>
    <row r="18" spans="1:3" s="20" customFormat="1" ht="12" customHeight="1" thickBot="1">
      <c r="A18" s="28" t="s">
        <v>47</v>
      </c>
      <c r="B18" s="29" t="s">
        <v>48</v>
      </c>
      <c r="C18" s="31"/>
    </row>
    <row r="19" spans="1:3" s="20" customFormat="1" ht="12" customHeight="1" thickBo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/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 thickBot="1">
      <c r="A25" s="28" t="s">
        <v>61</v>
      </c>
      <c r="B25" s="32" t="s">
        <v>62</v>
      </c>
      <c r="C25" s="31"/>
    </row>
    <row r="26" spans="1:3" s="20" customFormat="1" ht="12" customHeight="1" thickBot="1">
      <c r="A26" s="17" t="s">
        <v>63</v>
      </c>
      <c r="B26" s="18" t="s">
        <v>64</v>
      </c>
      <c r="C26" s="19">
        <f>+C27+C31+C32+C33</f>
        <v>32005000</v>
      </c>
    </row>
    <row r="27" spans="1:3" s="20" customFormat="1" ht="12" customHeight="1">
      <c r="A27" s="21" t="s">
        <v>65</v>
      </c>
      <c r="B27" s="22" t="s">
        <v>66</v>
      </c>
      <c r="C27" s="33">
        <f>SUM(C28:C30)</f>
        <v>28033000</v>
      </c>
    </row>
    <row r="28" spans="1:3" s="20" customFormat="1" ht="12" customHeight="1">
      <c r="A28" s="24" t="s">
        <v>67</v>
      </c>
      <c r="B28" s="25" t="s">
        <v>68</v>
      </c>
      <c r="C28" s="26">
        <v>6633000</v>
      </c>
    </row>
    <row r="29" spans="1:3" s="20" customFormat="1" ht="12" customHeight="1">
      <c r="A29" s="24" t="s">
        <v>69</v>
      </c>
      <c r="B29" s="25" t="s">
        <v>70</v>
      </c>
      <c r="C29" s="26">
        <v>400000</v>
      </c>
    </row>
    <row r="30" spans="1:3" s="20" customFormat="1" ht="12" customHeight="1">
      <c r="A30" s="24" t="s">
        <v>71</v>
      </c>
      <c r="B30" s="25" t="s">
        <v>72</v>
      </c>
      <c r="C30" s="26">
        <v>21000000</v>
      </c>
    </row>
    <row r="31" spans="1:3" s="20" customFormat="1" ht="12" customHeight="1">
      <c r="A31" s="24" t="s">
        <v>73</v>
      </c>
      <c r="B31" s="25" t="s">
        <v>74</v>
      </c>
      <c r="C31" s="26">
        <v>3762000</v>
      </c>
    </row>
    <row r="32" spans="1:3" s="20" customFormat="1" ht="12" customHeight="1">
      <c r="A32" s="24" t="s">
        <v>75</v>
      </c>
      <c r="B32" s="25" t="s">
        <v>76</v>
      </c>
      <c r="C32" s="26"/>
    </row>
    <row r="33" spans="1:3" s="20" customFormat="1" ht="12" customHeight="1" thickBot="1">
      <c r="A33" s="28" t="s">
        <v>77</v>
      </c>
      <c r="B33" s="32" t="s">
        <v>78</v>
      </c>
      <c r="C33" s="31">
        <v>210000</v>
      </c>
    </row>
    <row r="34" spans="1:3" s="20" customFormat="1" ht="12" customHeight="1" thickBot="1">
      <c r="A34" s="17" t="s">
        <v>79</v>
      </c>
      <c r="B34" s="18" t="s">
        <v>80</v>
      </c>
      <c r="C34" s="19">
        <f>SUM(C35:C45)</f>
        <v>12313571</v>
      </c>
    </row>
    <row r="35" spans="1:3" s="20" customFormat="1" ht="12" customHeight="1">
      <c r="A35" s="21" t="s">
        <v>81</v>
      </c>
      <c r="B35" s="22" t="s">
        <v>82</v>
      </c>
      <c r="C35" s="23">
        <v>0</v>
      </c>
    </row>
    <row r="36" spans="1:3" s="20" customFormat="1" ht="12" customHeight="1">
      <c r="A36" s="24" t="s">
        <v>83</v>
      </c>
      <c r="B36" s="25" t="s">
        <v>84</v>
      </c>
      <c r="C36" s="26"/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>
        <v>1196000</v>
      </c>
    </row>
    <row r="39" spans="1:3" s="20" customFormat="1" ht="12" customHeight="1">
      <c r="A39" s="24" t="s">
        <v>89</v>
      </c>
      <c r="B39" s="25" t="s">
        <v>90</v>
      </c>
      <c r="C39" s="26">
        <v>8589339</v>
      </c>
    </row>
    <row r="40" spans="1:3" s="20" customFormat="1" ht="12" customHeight="1">
      <c r="A40" s="24" t="s">
        <v>91</v>
      </c>
      <c r="B40" s="25" t="s">
        <v>92</v>
      </c>
      <c r="C40" s="26">
        <v>2324432</v>
      </c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>
        <v>33800</v>
      </c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 thickBot="1">
      <c r="A45" s="28" t="s">
        <v>101</v>
      </c>
      <c r="B45" s="29" t="s">
        <v>102</v>
      </c>
      <c r="C45" s="31">
        <v>170000</v>
      </c>
    </row>
    <row r="46" spans="1:3" s="20" customFormat="1" ht="12" customHeight="1" thickBo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/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 thickBot="1">
      <c r="A51" s="28" t="s">
        <v>113</v>
      </c>
      <c r="B51" s="29" t="s">
        <v>114</v>
      </c>
      <c r="C51" s="31"/>
    </row>
    <row r="52" spans="1:3" s="20" customFormat="1" ht="12" customHeight="1" thickBot="1">
      <c r="A52" s="17" t="s">
        <v>115</v>
      </c>
      <c r="B52" s="18" t="s">
        <v>116</v>
      </c>
      <c r="C52" s="19">
        <f>SUM(C53:C55)</f>
        <v>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/>
    </row>
    <row r="56" spans="1:3" s="20" customFormat="1" ht="12" customHeight="1" thickBot="1">
      <c r="A56" s="28" t="s">
        <v>123</v>
      </c>
      <c r="B56" s="29" t="s">
        <v>124</v>
      </c>
      <c r="C56" s="31"/>
    </row>
    <row r="57" spans="1:3" s="20" customFormat="1" ht="12" customHeight="1" thickBo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 thickBot="1">
      <c r="A61" s="28" t="s">
        <v>133</v>
      </c>
      <c r="B61" s="29" t="s">
        <v>134</v>
      </c>
      <c r="C61" s="26"/>
    </row>
    <row r="62" spans="1:3" s="20" customFormat="1" ht="12" customHeight="1" thickBot="1">
      <c r="A62" s="34" t="s">
        <v>135</v>
      </c>
      <c r="B62" s="18" t="s">
        <v>136</v>
      </c>
      <c r="C62" s="19">
        <f>+C5+C12+C19+C26+C34+C46+C52+C57</f>
        <v>88519964</v>
      </c>
    </row>
    <row r="63" spans="1:3" s="20" customFormat="1" ht="12" customHeight="1" thickBo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 thickBot="1">
      <c r="A66" s="28" t="s">
        <v>143</v>
      </c>
      <c r="B66" s="36" t="s">
        <v>144</v>
      </c>
      <c r="C66" s="26"/>
    </row>
    <row r="67" spans="1:3" s="20" customFormat="1" ht="12" customHeight="1" thickBo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 thickBot="1">
      <c r="A71" s="28" t="s">
        <v>153</v>
      </c>
      <c r="B71" s="29" t="s">
        <v>154</v>
      </c>
      <c r="C71" s="26"/>
    </row>
    <row r="72" spans="1:3" s="20" customFormat="1" ht="12" customHeight="1" thickBot="1">
      <c r="A72" s="35" t="s">
        <v>155</v>
      </c>
      <c r="B72" s="30" t="s">
        <v>156</v>
      </c>
      <c r="C72" s="19">
        <f>SUM(C73:C74)</f>
        <v>15443955</v>
      </c>
    </row>
    <row r="73" spans="1:3" s="20" customFormat="1" ht="12" customHeight="1">
      <c r="A73" s="21" t="s">
        <v>157</v>
      </c>
      <c r="B73" s="22" t="s">
        <v>158</v>
      </c>
      <c r="C73" s="26">
        <v>15443955</v>
      </c>
    </row>
    <row r="74" spans="1:3" s="20" customFormat="1" ht="12" customHeight="1" thickBot="1">
      <c r="A74" s="28" t="s">
        <v>159</v>
      </c>
      <c r="B74" s="29" t="s">
        <v>160</v>
      </c>
      <c r="C74" s="26"/>
    </row>
    <row r="75" spans="1:3" s="20" customFormat="1" ht="12" customHeight="1" thickBot="1">
      <c r="A75" s="35" t="s">
        <v>161</v>
      </c>
      <c r="B75" s="30" t="s">
        <v>162</v>
      </c>
      <c r="C75" s="19">
        <f>SUM(C76:C78)</f>
        <v>1421796</v>
      </c>
    </row>
    <row r="76" spans="1:3" s="20" customFormat="1" ht="12" customHeight="1">
      <c r="A76" s="21" t="s">
        <v>163</v>
      </c>
      <c r="B76" s="22" t="s">
        <v>164</v>
      </c>
      <c r="C76" s="26">
        <v>1421796</v>
      </c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 thickBot="1">
      <c r="A78" s="28" t="s">
        <v>167</v>
      </c>
      <c r="B78" s="29" t="s">
        <v>168</v>
      </c>
      <c r="C78" s="26"/>
    </row>
    <row r="79" spans="1:3" s="20" customFormat="1" ht="12" customHeight="1" thickBo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 thickBot="1">
      <c r="A83" s="39" t="s">
        <v>177</v>
      </c>
      <c r="B83" s="29" t="s">
        <v>178</v>
      </c>
      <c r="C83" s="26"/>
    </row>
    <row r="84" spans="1:3" s="20" customFormat="1" ht="12" customHeight="1" thickBot="1">
      <c r="A84" s="35" t="s">
        <v>179</v>
      </c>
      <c r="B84" s="30" t="s">
        <v>180</v>
      </c>
      <c r="C84" s="40"/>
    </row>
    <row r="85" spans="1:3" s="20" customFormat="1" ht="13.5" customHeight="1" thickBot="1">
      <c r="A85" s="35" t="s">
        <v>181</v>
      </c>
      <c r="B85" s="30" t="s">
        <v>182</v>
      </c>
      <c r="C85" s="40"/>
    </row>
    <row r="86" spans="1:3" s="20" customFormat="1" ht="15.75" customHeight="1" thickBot="1">
      <c r="A86" s="35" t="s">
        <v>183</v>
      </c>
      <c r="B86" s="41" t="s">
        <v>184</v>
      </c>
      <c r="C86" s="19">
        <f>+C63+C67+C72+C75+C79+C85+C84</f>
        <v>16865751</v>
      </c>
    </row>
    <row r="87" spans="1:3" s="20" customFormat="1" ht="16.5" customHeight="1" thickBot="1">
      <c r="A87" s="42" t="s">
        <v>185</v>
      </c>
      <c r="B87" s="43" t="s">
        <v>186</v>
      </c>
      <c r="C87" s="19">
        <f>+C62+C86</f>
        <v>105385715</v>
      </c>
    </row>
    <row r="88" spans="1:3" s="20" customFormat="1" ht="83.25" customHeight="1">
      <c r="A88" s="44"/>
      <c r="B88" s="45"/>
      <c r="C88" s="46"/>
    </row>
    <row r="89" spans="1:3" ht="16.5" customHeight="1">
      <c r="A89" s="535" t="s">
        <v>187</v>
      </c>
      <c r="B89" s="535"/>
      <c r="C89" s="535"/>
    </row>
    <row r="90" spans="1:3" s="48" customFormat="1" ht="16.5" customHeight="1">
      <c r="A90" s="537" t="s">
        <v>188</v>
      </c>
      <c r="B90" s="537"/>
      <c r="C90" s="47" t="s">
        <v>189</v>
      </c>
    </row>
    <row r="91" spans="1:3" ht="37.5" customHeight="1">
      <c r="A91" s="10" t="s">
        <v>16</v>
      </c>
      <c r="B91" s="11" t="s">
        <v>190</v>
      </c>
      <c r="C91" s="12" t="str">
        <f>+C3</f>
        <v>2017. évi előirányzat</v>
      </c>
    </row>
    <row r="92" spans="1:3" s="16" customFormat="1" ht="12" customHeight="1">
      <c r="A92" s="49" t="s">
        <v>18</v>
      </c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191</v>
      </c>
      <c r="C93" s="54">
        <f>SUM(C94:C99)+C112+C113</f>
        <v>84707167</v>
      </c>
    </row>
    <row r="94" spans="1:3" ht="12" customHeight="1">
      <c r="A94" s="55" t="s">
        <v>23</v>
      </c>
      <c r="B94" s="56" t="s">
        <v>192</v>
      </c>
      <c r="C94" s="57">
        <v>19986852</v>
      </c>
    </row>
    <row r="95" spans="1:3" ht="12" customHeight="1">
      <c r="A95" s="24" t="s">
        <v>25</v>
      </c>
      <c r="B95" s="58" t="s">
        <v>193</v>
      </c>
      <c r="C95" s="26">
        <v>3742728</v>
      </c>
    </row>
    <row r="96" spans="1:3" ht="12" customHeight="1">
      <c r="A96" s="24" t="s">
        <v>27</v>
      </c>
      <c r="B96" s="58" t="s">
        <v>194</v>
      </c>
      <c r="C96" s="31">
        <v>38851219</v>
      </c>
    </row>
    <row r="97" spans="1:3" ht="12" customHeight="1">
      <c r="A97" s="24" t="s">
        <v>29</v>
      </c>
      <c r="B97" s="59" t="s">
        <v>195</v>
      </c>
      <c r="C97" s="31">
        <v>6649000</v>
      </c>
    </row>
    <row r="98" spans="1:3" ht="12" customHeight="1">
      <c r="A98" s="24" t="s">
        <v>196</v>
      </c>
      <c r="B98" s="60" t="s">
        <v>197</v>
      </c>
      <c r="C98" s="31">
        <v>7431926</v>
      </c>
    </row>
    <row r="99" spans="1:3" ht="12" customHeight="1">
      <c r="A99" s="24" t="s">
        <v>33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>
        <v>4191926</v>
      </c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>
        <v>3240000</v>
      </c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>
        <v>8045442</v>
      </c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35</v>
      </c>
      <c r="B114" s="69" t="s">
        <v>227</v>
      </c>
      <c r="C114" s="70">
        <f>+C115+C117+C119</f>
        <v>19256752</v>
      </c>
    </row>
    <row r="115" spans="1:3" ht="12" customHeight="1">
      <c r="A115" s="21" t="s">
        <v>37</v>
      </c>
      <c r="B115" s="58" t="s">
        <v>228</v>
      </c>
      <c r="C115" s="23">
        <v>1054670</v>
      </c>
    </row>
    <row r="116" spans="1:3" ht="12" customHeight="1">
      <c r="A116" s="21" t="s">
        <v>39</v>
      </c>
      <c r="B116" s="71" t="s">
        <v>229</v>
      </c>
      <c r="C116" s="23"/>
    </row>
    <row r="117" spans="1:3" ht="12" customHeight="1">
      <c r="A117" s="21" t="s">
        <v>41</v>
      </c>
      <c r="B117" s="71" t="s">
        <v>230</v>
      </c>
      <c r="C117" s="26">
        <v>14252082</v>
      </c>
    </row>
    <row r="118" spans="1:3" ht="12" customHeight="1">
      <c r="A118" s="21" t="s">
        <v>43</v>
      </c>
      <c r="B118" s="71" t="s">
        <v>231</v>
      </c>
      <c r="C118" s="72"/>
    </row>
    <row r="119" spans="1:3" ht="12" customHeight="1">
      <c r="A119" s="21" t="s">
        <v>45</v>
      </c>
      <c r="B119" s="29" t="s">
        <v>232</v>
      </c>
      <c r="C119" s="72">
        <v>3950000</v>
      </c>
    </row>
    <row r="120" spans="1:3" ht="12" customHeight="1">
      <c r="A120" s="21" t="s">
        <v>47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49</v>
      </c>
      <c r="B128" s="18" t="s">
        <v>246</v>
      </c>
      <c r="C128" s="19">
        <f>+C93+C114</f>
        <v>103963919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65</v>
      </c>
      <c r="B130" s="71" t="s">
        <v>249</v>
      </c>
      <c r="C130" s="72"/>
    </row>
    <row r="131" spans="1:3" ht="12" customHeight="1">
      <c r="A131" s="21" t="s">
        <v>73</v>
      </c>
      <c r="B131" s="71" t="s">
        <v>250</v>
      </c>
      <c r="C131" s="72"/>
    </row>
    <row r="132" spans="1:3" ht="12" customHeight="1">
      <c r="A132" s="64" t="s">
        <v>75</v>
      </c>
      <c r="B132" s="71" t="s">
        <v>251</v>
      </c>
      <c r="C132" s="72"/>
    </row>
    <row r="133" spans="1:3" ht="12" customHeight="1">
      <c r="A133" s="17" t="s">
        <v>79</v>
      </c>
      <c r="B133" s="18" t="s">
        <v>252</v>
      </c>
      <c r="C133" s="19">
        <f>SUM(C134:C139)</f>
        <v>0</v>
      </c>
    </row>
    <row r="134" spans="1:3" ht="12" customHeight="1">
      <c r="A134" s="21" t="s">
        <v>81</v>
      </c>
      <c r="B134" s="75" t="s">
        <v>253</v>
      </c>
      <c r="C134" s="72"/>
    </row>
    <row r="135" spans="1:3" ht="12" customHeight="1">
      <c r="A135" s="21" t="s">
        <v>83</v>
      </c>
      <c r="B135" s="75" t="s">
        <v>254</v>
      </c>
      <c r="C135" s="72"/>
    </row>
    <row r="136" spans="1:3" ht="12" customHeight="1">
      <c r="A136" s="21" t="s">
        <v>85</v>
      </c>
      <c r="B136" s="75" t="s">
        <v>255</v>
      </c>
      <c r="C136" s="72"/>
    </row>
    <row r="137" spans="1:3" ht="12" customHeight="1">
      <c r="A137" s="21" t="s">
        <v>87</v>
      </c>
      <c r="B137" s="75" t="s">
        <v>256</v>
      </c>
      <c r="C137" s="72"/>
    </row>
    <row r="138" spans="1:3" ht="12" customHeight="1">
      <c r="A138" s="21" t="s">
        <v>89</v>
      </c>
      <c r="B138" s="75" t="s">
        <v>257</v>
      </c>
      <c r="C138" s="72"/>
    </row>
    <row r="139" spans="1:3" ht="12" customHeight="1">
      <c r="A139" s="64" t="s">
        <v>91</v>
      </c>
      <c r="B139" s="75" t="s">
        <v>258</v>
      </c>
      <c r="C139" s="72"/>
    </row>
    <row r="140" spans="1:3" ht="12" customHeight="1">
      <c r="A140" s="17" t="s">
        <v>103</v>
      </c>
      <c r="B140" s="18" t="s">
        <v>259</v>
      </c>
      <c r="C140" s="19">
        <f>+C141+C142+C143+C144</f>
        <v>1421796</v>
      </c>
    </row>
    <row r="141" spans="1:3" ht="12" customHeight="1">
      <c r="A141" s="21" t="s">
        <v>105</v>
      </c>
      <c r="B141" s="75" t="s">
        <v>260</v>
      </c>
      <c r="C141" s="72"/>
    </row>
    <row r="142" spans="1:3" ht="12" customHeight="1">
      <c r="A142" s="21" t="s">
        <v>107</v>
      </c>
      <c r="B142" s="75" t="s">
        <v>261</v>
      </c>
      <c r="C142" s="72">
        <v>1421796</v>
      </c>
    </row>
    <row r="143" spans="1:3" ht="12" customHeight="1">
      <c r="A143" s="21" t="s">
        <v>109</v>
      </c>
      <c r="B143" s="75" t="s">
        <v>262</v>
      </c>
      <c r="C143" s="72"/>
    </row>
    <row r="144" spans="1:3" ht="12" customHeight="1">
      <c r="A144" s="64" t="s">
        <v>111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117</v>
      </c>
      <c r="B146" s="75" t="s">
        <v>266</v>
      </c>
      <c r="C146" s="72"/>
    </row>
    <row r="147" spans="1:3" ht="12" customHeight="1">
      <c r="A147" s="21" t="s">
        <v>119</v>
      </c>
      <c r="B147" s="75" t="s">
        <v>267</v>
      </c>
      <c r="C147" s="72"/>
    </row>
    <row r="148" spans="1:3" ht="12" customHeight="1">
      <c r="A148" s="21" t="s">
        <v>121</v>
      </c>
      <c r="B148" s="75" t="s">
        <v>268</v>
      </c>
      <c r="C148" s="72"/>
    </row>
    <row r="149" spans="1:3" ht="12" customHeight="1">
      <c r="A149" s="21" t="s">
        <v>123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125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1421796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C128+C153</f>
        <v>105385715</v>
      </c>
    </row>
    <row r="155" ht="7.5" customHeight="1"/>
    <row r="156" spans="1:3" ht="15.75">
      <c r="A156" s="538" t="s">
        <v>279</v>
      </c>
      <c r="B156" s="538"/>
      <c r="C156" s="538"/>
    </row>
    <row r="157" spans="1:3" ht="15" customHeight="1">
      <c r="A157" s="536" t="s">
        <v>280</v>
      </c>
      <c r="B157" s="536"/>
      <c r="C157" s="9" t="s">
        <v>281</v>
      </c>
    </row>
    <row r="158" spans="1:4" ht="13.5" customHeight="1">
      <c r="A158" s="17">
        <v>1</v>
      </c>
      <c r="B158" s="84" t="s">
        <v>282</v>
      </c>
      <c r="C158" s="19">
        <f>+C62-C128</f>
        <v>-15443955</v>
      </c>
      <c r="D158" s="85"/>
    </row>
    <row r="159" spans="1:3" ht="27.75" customHeight="1">
      <c r="A159" s="17" t="s">
        <v>35</v>
      </c>
      <c r="B159" s="84" t="s">
        <v>283</v>
      </c>
      <c r="C159" s="19">
        <f>+C86-C153</f>
        <v>15443955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1736111111111112" bottom="0.8659722222222223" header="0.24027777777777778" footer="0.5118055555555555"/>
  <pageSetup horizontalDpi="300" verticalDpi="300" orientation="portrait" paperSize="9" scale="70" r:id="rId1"/>
  <headerFooter alignWithMargins="0">
    <oddHeader>&amp;L&amp;"Times New Roman CE,Félkövér dőlt"&amp;11 1.3. melléklet a ........./2017
. (.......) önkormányzati rendelethez&amp;C&amp;"Times New Roman CE,Félkövér"&amp;12Sióagárd Község Önkormányzata
2017. ÉVI KÖLTSÉGVETÉSE KÖTELEZŐ FELADATOKRA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50" zoomScaleSheetLayoutView="100" workbookViewId="0" topLeftCell="A1">
      <selection activeCell="B37" sqref="B37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35" t="s">
        <v>13</v>
      </c>
      <c r="B1" s="535"/>
      <c r="C1" s="535"/>
    </row>
    <row r="2" spans="1:3" ht="15.75" customHeight="1">
      <c r="A2" s="536" t="s">
        <v>14</v>
      </c>
      <c r="B2" s="536"/>
      <c r="C2" s="9" t="s">
        <v>189</v>
      </c>
    </row>
    <row r="3" spans="1:3" ht="37.5" customHeight="1">
      <c r="A3" s="10" t="s">
        <v>16</v>
      </c>
      <c r="B3" s="11" t="s">
        <v>17</v>
      </c>
      <c r="C3" s="12" t="str">
        <f>+CONCATENATE(LEFT('1.1 ÖSSZEFÜGGÉSEK'!A5,4),". évi előirányzat")</f>
        <v>2017. évi előirányzat</v>
      </c>
    </row>
    <row r="4" spans="1:3" s="16" customFormat="1" ht="12" customHeight="1">
      <c r="A4" s="13" t="s">
        <v>18</v>
      </c>
      <c r="B4" s="14" t="s">
        <v>19</v>
      </c>
      <c r="C4" s="15" t="s">
        <v>20</v>
      </c>
    </row>
    <row r="5" spans="1:3" s="20" customFormat="1" ht="12" customHeight="1" thickBot="1">
      <c r="A5" s="17" t="s">
        <v>21</v>
      </c>
      <c r="B5" s="18" t="s">
        <v>22</v>
      </c>
      <c r="C5" s="19"/>
    </row>
    <row r="6" spans="1:3" s="20" customFormat="1" ht="12" customHeight="1">
      <c r="A6" s="21" t="s">
        <v>23</v>
      </c>
      <c r="B6" s="22" t="s">
        <v>24</v>
      </c>
      <c r="C6" s="23"/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/>
    </row>
    <row r="9" spans="1:3" s="20" customFormat="1" ht="12" customHeight="1">
      <c r="A9" s="24" t="s">
        <v>29</v>
      </c>
      <c r="B9" s="25" t="s">
        <v>30</v>
      </c>
      <c r="C9" s="26"/>
    </row>
    <row r="10" spans="1:3" s="20" customFormat="1" ht="12" customHeight="1">
      <c r="A10" s="24" t="s">
        <v>31</v>
      </c>
      <c r="B10" s="27" t="s">
        <v>32</v>
      </c>
      <c r="C10" s="26"/>
    </row>
    <row r="11" spans="1:3" s="20" customFormat="1" ht="12" customHeight="1" thickBot="1">
      <c r="A11" s="28" t="s">
        <v>33</v>
      </c>
      <c r="B11" s="29" t="s">
        <v>34</v>
      </c>
      <c r="C11" s="26"/>
    </row>
    <row r="12" spans="1:3" s="20" customFormat="1" ht="12" customHeight="1" thickBot="1">
      <c r="A12" s="17" t="s">
        <v>35</v>
      </c>
      <c r="B12" s="30" t="s">
        <v>36</v>
      </c>
      <c r="C12" s="19"/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/>
    </row>
    <row r="18" spans="1:3" s="20" customFormat="1" ht="12" customHeight="1" thickBot="1">
      <c r="A18" s="28" t="s">
        <v>47</v>
      </c>
      <c r="B18" s="29" t="s">
        <v>48</v>
      </c>
      <c r="C18" s="31"/>
    </row>
    <row r="19" spans="1:3" s="20" customFormat="1" ht="12" customHeight="1" thickBo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/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 thickBot="1">
      <c r="A25" s="28" t="s">
        <v>61</v>
      </c>
      <c r="B25" s="32" t="s">
        <v>62</v>
      </c>
      <c r="C25" s="31"/>
    </row>
    <row r="26" spans="1:3" s="20" customFormat="1" ht="12" customHeight="1" thickBot="1">
      <c r="A26" s="17" t="s">
        <v>63</v>
      </c>
      <c r="B26" s="18" t="s">
        <v>64</v>
      </c>
      <c r="C26" s="19"/>
    </row>
    <row r="27" spans="1:3" s="20" customFormat="1" ht="12" customHeight="1">
      <c r="A27" s="21" t="s">
        <v>65</v>
      </c>
      <c r="B27" s="22" t="s">
        <v>66</v>
      </c>
      <c r="C27" s="33"/>
    </row>
    <row r="28" spans="1:3" s="20" customFormat="1" ht="12" customHeight="1">
      <c r="A28" s="24" t="s">
        <v>67</v>
      </c>
      <c r="B28" s="25" t="s">
        <v>68</v>
      </c>
      <c r="C28" s="26"/>
    </row>
    <row r="29" spans="1:3" s="20" customFormat="1" ht="12" customHeight="1">
      <c r="A29" s="24" t="s">
        <v>69</v>
      </c>
      <c r="B29" s="25" t="s">
        <v>70</v>
      </c>
      <c r="C29" s="26"/>
    </row>
    <row r="30" spans="1:3" s="20" customFormat="1" ht="12" customHeight="1">
      <c r="A30" s="24" t="s">
        <v>71</v>
      </c>
      <c r="B30" s="25" t="s">
        <v>72</v>
      </c>
      <c r="C30" s="26"/>
    </row>
    <row r="31" spans="1:3" s="20" customFormat="1" ht="12" customHeight="1">
      <c r="A31" s="24" t="s">
        <v>73</v>
      </c>
      <c r="B31" s="25" t="s">
        <v>74</v>
      </c>
      <c r="C31" s="26"/>
    </row>
    <row r="32" spans="1:3" s="20" customFormat="1" ht="12" customHeight="1">
      <c r="A32" s="24" t="s">
        <v>75</v>
      </c>
      <c r="B32" s="25" t="s">
        <v>76</v>
      </c>
      <c r="C32" s="26"/>
    </row>
    <row r="33" spans="1:3" s="20" customFormat="1" ht="12" customHeight="1" thickBot="1">
      <c r="A33" s="28" t="s">
        <v>77</v>
      </c>
      <c r="B33" s="32" t="s">
        <v>78</v>
      </c>
      <c r="C33" s="31"/>
    </row>
    <row r="34" spans="1:3" s="20" customFormat="1" ht="12" customHeight="1" thickBot="1">
      <c r="A34" s="17" t="s">
        <v>79</v>
      </c>
      <c r="B34" s="18" t="s">
        <v>80</v>
      </c>
      <c r="C34" s="19"/>
    </row>
    <row r="35" spans="1:3" s="20" customFormat="1" ht="12" customHeight="1">
      <c r="A35" s="21" t="s">
        <v>81</v>
      </c>
      <c r="B35" s="22" t="s">
        <v>82</v>
      </c>
      <c r="C35" s="23">
        <v>0</v>
      </c>
    </row>
    <row r="36" spans="1:3" s="20" customFormat="1" ht="12" customHeight="1">
      <c r="A36" s="24" t="s">
        <v>83</v>
      </c>
      <c r="B36" s="25" t="s">
        <v>84</v>
      </c>
      <c r="C36" s="26"/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/>
    </row>
    <row r="39" spans="1:3" s="20" customFormat="1" ht="12" customHeight="1">
      <c r="A39" s="24" t="s">
        <v>89</v>
      </c>
      <c r="B39" s="25" t="s">
        <v>90</v>
      </c>
      <c r="C39" s="26"/>
    </row>
    <row r="40" spans="1:3" s="20" customFormat="1" ht="12" customHeight="1">
      <c r="A40" s="24" t="s">
        <v>91</v>
      </c>
      <c r="B40" s="25" t="s">
        <v>92</v>
      </c>
      <c r="C40" s="26"/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/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 thickBot="1">
      <c r="A45" s="28" t="s">
        <v>101</v>
      </c>
      <c r="B45" s="29" t="s">
        <v>102</v>
      </c>
      <c r="C45" s="31"/>
    </row>
    <row r="46" spans="1:3" s="20" customFormat="1" ht="12" customHeight="1" thickBo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/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 thickBot="1">
      <c r="A51" s="28" t="s">
        <v>113</v>
      </c>
      <c r="B51" s="29" t="s">
        <v>114</v>
      </c>
      <c r="C51" s="31"/>
    </row>
    <row r="52" spans="1:3" s="20" customFormat="1" ht="12" customHeight="1" thickBot="1">
      <c r="A52" s="17" t="s">
        <v>115</v>
      </c>
      <c r="B52" s="18" t="s">
        <v>116</v>
      </c>
      <c r="C52" s="19">
        <f>SUM(C53:C55)</f>
        <v>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/>
    </row>
    <row r="56" spans="1:3" s="20" customFormat="1" ht="12" customHeight="1" thickBot="1">
      <c r="A56" s="28" t="s">
        <v>123</v>
      </c>
      <c r="B56" s="29" t="s">
        <v>124</v>
      </c>
      <c r="C56" s="31"/>
    </row>
    <row r="57" spans="1:3" s="20" customFormat="1" ht="12" customHeight="1" thickBo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 thickBot="1">
      <c r="A61" s="28" t="s">
        <v>133</v>
      </c>
      <c r="B61" s="29" t="s">
        <v>134</v>
      </c>
      <c r="C61" s="26"/>
    </row>
    <row r="62" spans="1:3" s="20" customFormat="1" ht="12" customHeight="1" thickBot="1">
      <c r="A62" s="34" t="s">
        <v>135</v>
      </c>
      <c r="B62" s="18" t="s">
        <v>136</v>
      </c>
      <c r="C62" s="19">
        <f>+C5+C12+C19+C26+C34+C46+C52+C57</f>
        <v>0</v>
      </c>
    </row>
    <row r="63" spans="1:3" s="20" customFormat="1" ht="12" customHeight="1" thickBo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 thickBot="1">
      <c r="A66" s="28" t="s">
        <v>143</v>
      </c>
      <c r="B66" s="36" t="s">
        <v>144</v>
      </c>
      <c r="C66" s="26"/>
    </row>
    <row r="67" spans="1:3" s="20" customFormat="1" ht="12" customHeight="1" thickBo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 thickBot="1">
      <c r="A71" s="28" t="s">
        <v>153</v>
      </c>
      <c r="B71" s="29" t="s">
        <v>154</v>
      </c>
      <c r="C71" s="26"/>
    </row>
    <row r="72" spans="1:3" s="20" customFormat="1" ht="12" customHeight="1" thickBot="1">
      <c r="A72" s="35" t="s">
        <v>155</v>
      </c>
      <c r="B72" s="30" t="s">
        <v>156</v>
      </c>
      <c r="C72" s="19"/>
    </row>
    <row r="73" spans="1:3" s="20" customFormat="1" ht="12" customHeight="1">
      <c r="A73" s="21" t="s">
        <v>157</v>
      </c>
      <c r="B73" s="22" t="s">
        <v>158</v>
      </c>
      <c r="C73" s="26"/>
    </row>
    <row r="74" spans="1:3" s="20" customFormat="1" ht="12" customHeight="1" thickBot="1">
      <c r="A74" s="28" t="s">
        <v>159</v>
      </c>
      <c r="B74" s="29" t="s">
        <v>160</v>
      </c>
      <c r="C74" s="26"/>
    </row>
    <row r="75" spans="1:3" s="20" customFormat="1" ht="12" customHeight="1" thickBot="1">
      <c r="A75" s="35" t="s">
        <v>161</v>
      </c>
      <c r="B75" s="30" t="s">
        <v>162</v>
      </c>
      <c r="C75" s="19"/>
    </row>
    <row r="76" spans="1:3" s="20" customFormat="1" ht="12" customHeight="1">
      <c r="A76" s="21" t="s">
        <v>163</v>
      </c>
      <c r="B76" s="22" t="s">
        <v>164</v>
      </c>
      <c r="C76" s="26"/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 thickBot="1">
      <c r="A78" s="28" t="s">
        <v>167</v>
      </c>
      <c r="B78" s="29" t="s">
        <v>168</v>
      </c>
      <c r="C78" s="26"/>
    </row>
    <row r="79" spans="1:3" s="20" customFormat="1" ht="12" customHeight="1" thickBo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 thickBot="1">
      <c r="A83" s="39" t="s">
        <v>177</v>
      </c>
      <c r="B83" s="29" t="s">
        <v>178</v>
      </c>
      <c r="C83" s="26"/>
    </row>
    <row r="84" spans="1:3" s="20" customFormat="1" ht="12" customHeight="1" thickBot="1">
      <c r="A84" s="35" t="s">
        <v>179</v>
      </c>
      <c r="B84" s="30" t="s">
        <v>180</v>
      </c>
      <c r="C84" s="40"/>
    </row>
    <row r="85" spans="1:3" s="20" customFormat="1" ht="13.5" customHeight="1" thickBot="1">
      <c r="A85" s="35" t="s">
        <v>181</v>
      </c>
      <c r="B85" s="30" t="s">
        <v>182</v>
      </c>
      <c r="C85" s="40"/>
    </row>
    <row r="86" spans="1:3" s="20" customFormat="1" ht="15.75" customHeight="1" thickBot="1">
      <c r="A86" s="35" t="s">
        <v>183</v>
      </c>
      <c r="B86" s="41" t="s">
        <v>184</v>
      </c>
      <c r="C86" s="19">
        <f>+C63+C67+C72+C75+C79+C85+C84</f>
        <v>0</v>
      </c>
    </row>
    <row r="87" spans="1:3" s="20" customFormat="1" ht="16.5" customHeight="1" thickBot="1">
      <c r="A87" s="42" t="s">
        <v>185</v>
      </c>
      <c r="B87" s="43" t="s">
        <v>186</v>
      </c>
      <c r="C87" s="19">
        <f>+C62+C86</f>
        <v>0</v>
      </c>
    </row>
    <row r="88" spans="1:3" s="20" customFormat="1" ht="83.25" customHeight="1">
      <c r="A88" s="44"/>
      <c r="B88" s="45"/>
      <c r="C88" s="46"/>
    </row>
    <row r="89" spans="1:3" ht="16.5" customHeight="1">
      <c r="A89" s="535" t="s">
        <v>187</v>
      </c>
      <c r="B89" s="535"/>
      <c r="C89" s="535"/>
    </row>
    <row r="90" spans="1:3" s="48" customFormat="1" ht="16.5" customHeight="1">
      <c r="A90" s="537" t="s">
        <v>188</v>
      </c>
      <c r="B90" s="537"/>
      <c r="C90" s="47" t="s">
        <v>189</v>
      </c>
    </row>
    <row r="91" spans="1:3" ht="37.5" customHeight="1">
      <c r="A91" s="10" t="s">
        <v>16</v>
      </c>
      <c r="B91" s="11" t="s">
        <v>190</v>
      </c>
      <c r="C91" s="12" t="str">
        <f>+C3</f>
        <v>2017. évi előirányzat</v>
      </c>
    </row>
    <row r="92" spans="1:3" s="16" customFormat="1" ht="12" customHeight="1">
      <c r="A92" s="49" t="s">
        <v>18</v>
      </c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191</v>
      </c>
      <c r="C93" s="54">
        <f>C94+C95+C96+C97+C98+C111</f>
        <v>0</v>
      </c>
    </row>
    <row r="94" spans="1:3" ht="12" customHeight="1">
      <c r="A94" s="55" t="s">
        <v>23</v>
      </c>
      <c r="B94" s="56" t="s">
        <v>192</v>
      </c>
      <c r="C94" s="57"/>
    </row>
    <row r="95" spans="1:3" ht="12" customHeight="1">
      <c r="A95" s="24" t="s">
        <v>25</v>
      </c>
      <c r="B95" s="58" t="s">
        <v>193</v>
      </c>
      <c r="C95" s="26"/>
    </row>
    <row r="96" spans="1:3" ht="12" customHeight="1">
      <c r="A96" s="24" t="s">
        <v>27</v>
      </c>
      <c r="B96" s="58" t="s">
        <v>194</v>
      </c>
      <c r="C96" s="31"/>
    </row>
    <row r="97" spans="1:3" ht="12" customHeight="1">
      <c r="A97" s="24" t="s">
        <v>29</v>
      </c>
      <c r="B97" s="59" t="s">
        <v>195</v>
      </c>
      <c r="C97" s="31"/>
    </row>
    <row r="98" spans="1:3" ht="12" customHeight="1">
      <c r="A98" s="24" t="s">
        <v>196</v>
      </c>
      <c r="B98" s="60" t="s">
        <v>197</v>
      </c>
      <c r="C98" s="31"/>
    </row>
    <row r="99" spans="1:3" ht="12" customHeight="1">
      <c r="A99" s="24" t="s">
        <v>33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35</v>
      </c>
      <c r="B114" s="69" t="s">
        <v>227</v>
      </c>
      <c r="C114" s="70">
        <f>+C115+C117+C119</f>
        <v>0</v>
      </c>
    </row>
    <row r="115" spans="1:3" ht="12" customHeight="1">
      <c r="A115" s="21" t="s">
        <v>37</v>
      </c>
      <c r="B115" s="58" t="s">
        <v>228</v>
      </c>
      <c r="C115" s="23"/>
    </row>
    <row r="116" spans="1:3" ht="12" customHeight="1">
      <c r="A116" s="21" t="s">
        <v>39</v>
      </c>
      <c r="B116" s="71" t="s">
        <v>229</v>
      </c>
      <c r="C116" s="23"/>
    </row>
    <row r="117" spans="1:3" ht="12" customHeight="1">
      <c r="A117" s="21" t="s">
        <v>41</v>
      </c>
      <c r="B117" s="71" t="s">
        <v>230</v>
      </c>
      <c r="C117" s="26"/>
    </row>
    <row r="118" spans="1:3" ht="12" customHeight="1">
      <c r="A118" s="21" t="s">
        <v>43</v>
      </c>
      <c r="B118" s="71" t="s">
        <v>231</v>
      </c>
      <c r="C118" s="72"/>
    </row>
    <row r="119" spans="1:3" ht="12" customHeight="1">
      <c r="A119" s="21" t="s">
        <v>45</v>
      </c>
      <c r="B119" s="29" t="s">
        <v>232</v>
      </c>
      <c r="C119" s="72"/>
    </row>
    <row r="120" spans="1:3" ht="12" customHeight="1">
      <c r="A120" s="21" t="s">
        <v>47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49</v>
      </c>
      <c r="B128" s="18" t="s">
        <v>246</v>
      </c>
      <c r="C128" s="19">
        <f>+C93+C114</f>
        <v>0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65</v>
      </c>
      <c r="B130" s="71" t="s">
        <v>249</v>
      </c>
      <c r="C130" s="72"/>
    </row>
    <row r="131" spans="1:3" ht="12" customHeight="1">
      <c r="A131" s="21" t="s">
        <v>73</v>
      </c>
      <c r="B131" s="71" t="s">
        <v>250</v>
      </c>
      <c r="C131" s="72"/>
    </row>
    <row r="132" spans="1:3" ht="12" customHeight="1">
      <c r="A132" s="64" t="s">
        <v>75</v>
      </c>
      <c r="B132" s="71" t="s">
        <v>251</v>
      </c>
      <c r="C132" s="72"/>
    </row>
    <row r="133" spans="1:3" ht="12" customHeight="1">
      <c r="A133" s="17" t="s">
        <v>79</v>
      </c>
      <c r="B133" s="18" t="s">
        <v>252</v>
      </c>
      <c r="C133" s="19">
        <f>SUM(C134:C139)</f>
        <v>0</v>
      </c>
    </row>
    <row r="134" spans="1:3" ht="12" customHeight="1">
      <c r="A134" s="21" t="s">
        <v>81</v>
      </c>
      <c r="B134" s="75" t="s">
        <v>253</v>
      </c>
      <c r="C134" s="72"/>
    </row>
    <row r="135" spans="1:3" ht="12" customHeight="1">
      <c r="A135" s="21" t="s">
        <v>83</v>
      </c>
      <c r="B135" s="75" t="s">
        <v>254</v>
      </c>
      <c r="C135" s="72"/>
    </row>
    <row r="136" spans="1:3" ht="12" customHeight="1">
      <c r="A136" s="21" t="s">
        <v>85</v>
      </c>
      <c r="B136" s="75" t="s">
        <v>255</v>
      </c>
      <c r="C136" s="72"/>
    </row>
    <row r="137" spans="1:3" ht="12" customHeight="1">
      <c r="A137" s="21" t="s">
        <v>87</v>
      </c>
      <c r="B137" s="75" t="s">
        <v>256</v>
      </c>
      <c r="C137" s="72"/>
    </row>
    <row r="138" spans="1:3" ht="12" customHeight="1">
      <c r="A138" s="21" t="s">
        <v>89</v>
      </c>
      <c r="B138" s="75" t="s">
        <v>257</v>
      </c>
      <c r="C138" s="72"/>
    </row>
    <row r="139" spans="1:3" ht="12" customHeight="1">
      <c r="A139" s="64" t="s">
        <v>91</v>
      </c>
      <c r="B139" s="75" t="s">
        <v>258</v>
      </c>
      <c r="C139" s="72"/>
    </row>
    <row r="140" spans="1:3" ht="12" customHeight="1">
      <c r="A140" s="17" t="s">
        <v>103</v>
      </c>
      <c r="B140" s="18" t="s">
        <v>259</v>
      </c>
      <c r="C140" s="19">
        <f>+C141+C142+C143+C144</f>
        <v>0</v>
      </c>
    </row>
    <row r="141" spans="1:3" ht="12" customHeight="1">
      <c r="A141" s="21" t="s">
        <v>105</v>
      </c>
      <c r="B141" s="75" t="s">
        <v>260</v>
      </c>
      <c r="C141" s="72"/>
    </row>
    <row r="142" spans="1:3" ht="12" customHeight="1">
      <c r="A142" s="21" t="s">
        <v>107</v>
      </c>
      <c r="B142" s="75" t="s">
        <v>261</v>
      </c>
      <c r="C142" s="72"/>
    </row>
    <row r="143" spans="1:3" ht="12" customHeight="1">
      <c r="A143" s="21" t="s">
        <v>109</v>
      </c>
      <c r="B143" s="75" t="s">
        <v>262</v>
      </c>
      <c r="C143" s="72"/>
    </row>
    <row r="144" spans="1:3" ht="12" customHeight="1">
      <c r="A144" s="64" t="s">
        <v>111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117</v>
      </c>
      <c r="B146" s="75" t="s">
        <v>266</v>
      </c>
      <c r="C146" s="72"/>
    </row>
    <row r="147" spans="1:3" ht="12" customHeight="1">
      <c r="A147" s="21" t="s">
        <v>119</v>
      </c>
      <c r="B147" s="75" t="s">
        <v>267</v>
      </c>
      <c r="C147" s="72"/>
    </row>
    <row r="148" spans="1:3" ht="12" customHeight="1">
      <c r="A148" s="21" t="s">
        <v>121</v>
      </c>
      <c r="B148" s="75" t="s">
        <v>268</v>
      </c>
      <c r="C148" s="72"/>
    </row>
    <row r="149" spans="1:3" ht="12" customHeight="1">
      <c r="A149" s="21" t="s">
        <v>123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125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0</v>
      </c>
    </row>
    <row r="155" ht="7.5" customHeight="1"/>
    <row r="156" spans="1:3" ht="15.75">
      <c r="A156" s="538" t="s">
        <v>279</v>
      </c>
      <c r="B156" s="538"/>
      <c r="C156" s="538"/>
    </row>
    <row r="157" spans="1:3" ht="15" customHeight="1">
      <c r="A157" s="536" t="s">
        <v>280</v>
      </c>
      <c r="B157" s="536"/>
      <c r="C157" s="9" t="s">
        <v>189</v>
      </c>
    </row>
    <row r="158" spans="1:4" ht="13.5" customHeight="1">
      <c r="A158" s="17">
        <v>1</v>
      </c>
      <c r="B158" s="84" t="s">
        <v>282</v>
      </c>
      <c r="C158" s="19">
        <f>+C62-C128</f>
        <v>0</v>
      </c>
      <c r="D158" s="85"/>
    </row>
    <row r="159" spans="1:3" ht="27.75" customHeight="1">
      <c r="A159" s="17" t="s">
        <v>35</v>
      </c>
      <c r="B159" s="84" t="s">
        <v>283</v>
      </c>
      <c r="C159" s="19">
        <f>+C86-C153</f>
        <v>0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1" r:id="rId1"/>
  <headerFooter alignWithMargins="0">
    <oddHeader>&amp;L&amp;"Times New Roman CE,Félkövér dőlt"&amp;11 1.4 melléklet a ........./2017. (.......)
 önkormányzati rendelethez&amp;C&amp;"Times New Roman CE,Félkövér"&amp;12Sióagárd Község Önkormányzata
2017. ÉVI KÖLTSÉGVETÉSE ÖNKÉNT VÁLLALT FELADATOKRA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Layout" zoomScaleNormal="98" zoomScaleSheetLayoutView="100" workbookViewId="0" topLeftCell="A4">
      <selection activeCell="E22" sqref="E22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9.75" customHeight="1">
      <c r="B1" s="539" t="s">
        <v>284</v>
      </c>
      <c r="C1" s="539"/>
      <c r="D1" s="539"/>
      <c r="E1" s="539"/>
      <c r="F1" s="540" t="str">
        <f>+CONCATENATE("2.1. melléklet a ………../",LEFT('1.1 ÖSSZEFÜGGÉSEK'!A5,4),". (……….) önkormányzati rendelethez")</f>
        <v>2.1. melléklet a ………../2017. (……….) önkormányzati rendelethez</v>
      </c>
    </row>
    <row r="2" spans="5:6" ht="13.5">
      <c r="E2" s="88" t="s">
        <v>189</v>
      </c>
      <c r="F2" s="540"/>
    </row>
    <row r="3" spans="1:6" ht="18" customHeight="1">
      <c r="A3" s="541" t="s">
        <v>16</v>
      </c>
      <c r="B3" s="542" t="s">
        <v>285</v>
      </c>
      <c r="C3" s="542"/>
      <c r="D3" s="541" t="s">
        <v>286</v>
      </c>
      <c r="E3" s="541"/>
      <c r="F3" s="540"/>
    </row>
    <row r="4" spans="1:6" s="92" customFormat="1" ht="35.25" customHeight="1">
      <c r="A4" s="541"/>
      <c r="B4" s="89" t="s">
        <v>287</v>
      </c>
      <c r="C4" s="90" t="str">
        <f>+'1.3.sz.mell.köt.'!C3</f>
        <v>2017. évi előirányzat</v>
      </c>
      <c r="D4" s="89" t="s">
        <v>287</v>
      </c>
      <c r="E4" s="91" t="str">
        <f>+C4</f>
        <v>2017. évi előirányzat</v>
      </c>
      <c r="F4" s="540"/>
    </row>
    <row r="5" spans="1:6" s="97" customFormat="1" ht="12" customHeight="1" thickBot="1">
      <c r="A5" s="93" t="s">
        <v>18</v>
      </c>
      <c r="B5" s="94" t="s">
        <v>19</v>
      </c>
      <c r="C5" s="95" t="s">
        <v>20</v>
      </c>
      <c r="D5" s="94" t="s">
        <v>288</v>
      </c>
      <c r="E5" s="96" t="s">
        <v>289</v>
      </c>
      <c r="F5" s="540"/>
    </row>
    <row r="6" spans="1:6" ht="12.75" customHeight="1">
      <c r="A6" s="98" t="s">
        <v>21</v>
      </c>
      <c r="B6" s="99" t="s">
        <v>290</v>
      </c>
      <c r="C6" s="100">
        <v>35563691</v>
      </c>
      <c r="D6" s="99" t="s">
        <v>291</v>
      </c>
      <c r="E6" s="57">
        <v>19986852</v>
      </c>
      <c r="F6" s="540"/>
    </row>
    <row r="7" spans="1:6" ht="12.75" customHeight="1">
      <c r="A7" s="102" t="s">
        <v>35</v>
      </c>
      <c r="B7" s="103" t="s">
        <v>292</v>
      </c>
      <c r="C7" s="104">
        <v>8637702</v>
      </c>
      <c r="D7" s="103" t="s">
        <v>193</v>
      </c>
      <c r="E7" s="26">
        <v>3742728</v>
      </c>
      <c r="F7" s="540"/>
    </row>
    <row r="8" spans="1:6" ht="12.75" customHeight="1">
      <c r="A8" s="102" t="s">
        <v>49</v>
      </c>
      <c r="B8" s="103" t="s">
        <v>293</v>
      </c>
      <c r="C8" s="104"/>
      <c r="D8" s="103" t="s">
        <v>294</v>
      </c>
      <c r="E8" s="31">
        <v>38851219</v>
      </c>
      <c r="F8" s="540"/>
    </row>
    <row r="9" spans="1:6" ht="12.75" customHeight="1">
      <c r="A9" s="102" t="s">
        <v>247</v>
      </c>
      <c r="B9" s="103" t="s">
        <v>295</v>
      </c>
      <c r="C9" s="104">
        <v>32005000</v>
      </c>
      <c r="D9" s="103" t="s">
        <v>195</v>
      </c>
      <c r="E9" s="31">
        <v>6649000</v>
      </c>
      <c r="F9" s="540"/>
    </row>
    <row r="10" spans="1:6" ht="12.75" customHeight="1">
      <c r="A10" s="102" t="s">
        <v>79</v>
      </c>
      <c r="B10" s="106" t="s">
        <v>296</v>
      </c>
      <c r="C10" s="104">
        <v>12313571</v>
      </c>
      <c r="D10" s="103" t="s">
        <v>197</v>
      </c>
      <c r="E10" s="105">
        <v>7431926</v>
      </c>
      <c r="F10" s="540"/>
    </row>
    <row r="11" spans="1:6" ht="12.75" customHeight="1">
      <c r="A11" s="102" t="s">
        <v>103</v>
      </c>
      <c r="B11" s="103" t="s">
        <v>297</v>
      </c>
      <c r="C11" s="107"/>
      <c r="D11" s="103" t="s">
        <v>222</v>
      </c>
      <c r="E11" s="105">
        <v>8045442</v>
      </c>
      <c r="F11" s="540"/>
    </row>
    <row r="12" spans="1:6" ht="12.75" customHeight="1">
      <c r="A12" s="102" t="s">
        <v>264</v>
      </c>
      <c r="B12" s="103" t="s">
        <v>298</v>
      </c>
      <c r="C12" s="104"/>
      <c r="D12" s="108"/>
      <c r="E12" s="105"/>
      <c r="F12" s="540"/>
    </row>
    <row r="13" spans="1:6" ht="12.75" customHeight="1">
      <c r="A13" s="102" t="s">
        <v>125</v>
      </c>
      <c r="B13" s="108"/>
      <c r="C13" s="104"/>
      <c r="D13" s="108"/>
      <c r="E13" s="105"/>
      <c r="F13" s="540"/>
    </row>
    <row r="14" spans="1:6" ht="12.75" customHeight="1">
      <c r="A14" s="102" t="s">
        <v>273</v>
      </c>
      <c r="B14" s="109"/>
      <c r="C14" s="107"/>
      <c r="D14" s="108"/>
      <c r="E14" s="105"/>
      <c r="F14" s="540"/>
    </row>
    <row r="15" spans="1:6" ht="12.75" customHeight="1">
      <c r="A15" s="102" t="s">
        <v>275</v>
      </c>
      <c r="B15" s="108"/>
      <c r="C15" s="104"/>
      <c r="D15" s="108"/>
      <c r="E15" s="105"/>
      <c r="F15" s="540"/>
    </row>
    <row r="16" spans="1:6" ht="12.75" customHeight="1">
      <c r="A16" s="102" t="s">
        <v>277</v>
      </c>
      <c r="B16" s="108"/>
      <c r="C16" s="104"/>
      <c r="D16" s="108"/>
      <c r="E16" s="105"/>
      <c r="F16" s="540"/>
    </row>
    <row r="17" spans="1:6" ht="12.75" customHeight="1">
      <c r="A17" s="102" t="s">
        <v>299</v>
      </c>
      <c r="B17" s="110"/>
      <c r="C17" s="111"/>
      <c r="D17" s="108"/>
      <c r="E17" s="112"/>
      <c r="F17" s="540"/>
    </row>
    <row r="18" spans="1:6" ht="15.75" customHeight="1">
      <c r="A18" s="113" t="s">
        <v>300</v>
      </c>
      <c r="B18" s="114" t="s">
        <v>301</v>
      </c>
      <c r="C18" s="115">
        <f>SUM(C6:C17)</f>
        <v>88519964</v>
      </c>
      <c r="D18" s="114" t="s">
        <v>302</v>
      </c>
      <c r="E18" s="116">
        <f>SUM(E6:E17)</f>
        <v>84707167</v>
      </c>
      <c r="F18" s="540"/>
    </row>
    <row r="19" spans="1:6" ht="12.75" customHeight="1">
      <c r="A19" s="117" t="s">
        <v>303</v>
      </c>
      <c r="B19" s="118" t="s">
        <v>304</v>
      </c>
      <c r="C19" s="119">
        <f>+C20+C21+C22+C23</f>
        <v>16865751</v>
      </c>
      <c r="D19" s="103" t="s">
        <v>305</v>
      </c>
      <c r="E19" s="120"/>
      <c r="F19" s="540"/>
    </row>
    <row r="20" spans="1:6" ht="12.75" customHeight="1">
      <c r="A20" s="102" t="s">
        <v>306</v>
      </c>
      <c r="B20" s="103" t="s">
        <v>307</v>
      </c>
      <c r="C20" s="104">
        <v>15443955</v>
      </c>
      <c r="D20" s="103" t="s">
        <v>308</v>
      </c>
      <c r="E20" s="105"/>
      <c r="F20" s="540"/>
    </row>
    <row r="21" spans="1:6" ht="12.75" customHeight="1">
      <c r="A21" s="102" t="s">
        <v>309</v>
      </c>
      <c r="B21" s="103" t="s">
        <v>310</v>
      </c>
      <c r="C21" s="104"/>
      <c r="D21" s="103" t="s">
        <v>311</v>
      </c>
      <c r="E21" s="105"/>
      <c r="F21" s="540"/>
    </row>
    <row r="22" spans="1:6" ht="12.75" customHeight="1">
      <c r="A22" s="102" t="s">
        <v>312</v>
      </c>
      <c r="B22" s="103" t="s">
        <v>313</v>
      </c>
      <c r="C22" s="104"/>
      <c r="D22" s="103" t="s">
        <v>314</v>
      </c>
      <c r="E22" s="105"/>
      <c r="F22" s="540"/>
    </row>
    <row r="23" spans="1:6" ht="12.75" customHeight="1">
      <c r="A23" s="102" t="s">
        <v>315</v>
      </c>
      <c r="B23" s="103" t="s">
        <v>316</v>
      </c>
      <c r="C23" s="104">
        <v>1421796</v>
      </c>
      <c r="D23" s="118" t="s">
        <v>317</v>
      </c>
      <c r="E23" s="105"/>
      <c r="F23" s="540"/>
    </row>
    <row r="24" spans="1:6" ht="12.75" customHeight="1">
      <c r="A24" s="102" t="s">
        <v>318</v>
      </c>
      <c r="B24" s="103" t="s">
        <v>319</v>
      </c>
      <c r="C24" s="121">
        <f>+C25+C26</f>
        <v>0</v>
      </c>
      <c r="D24" s="103" t="s">
        <v>320</v>
      </c>
      <c r="E24" s="105"/>
      <c r="F24" s="540"/>
    </row>
    <row r="25" spans="1:6" ht="12.75" customHeight="1">
      <c r="A25" s="117" t="s">
        <v>321</v>
      </c>
      <c r="B25" s="118" t="s">
        <v>322</v>
      </c>
      <c r="C25" s="122"/>
      <c r="D25" s="99" t="s">
        <v>262</v>
      </c>
      <c r="E25" s="120"/>
      <c r="F25" s="540"/>
    </row>
    <row r="26" spans="1:6" ht="12.75" customHeight="1">
      <c r="A26" s="102" t="s">
        <v>323</v>
      </c>
      <c r="B26" s="103" t="s">
        <v>324</v>
      </c>
      <c r="C26" s="104"/>
      <c r="D26" s="103" t="s">
        <v>272</v>
      </c>
      <c r="E26" s="105"/>
      <c r="F26" s="540"/>
    </row>
    <row r="27" spans="1:6" ht="12.75" customHeight="1">
      <c r="A27" s="533" t="s">
        <v>325</v>
      </c>
      <c r="B27" s="534" t="s">
        <v>180</v>
      </c>
      <c r="C27" s="111"/>
      <c r="D27" s="534" t="s">
        <v>274</v>
      </c>
      <c r="E27" s="112"/>
      <c r="F27" s="540"/>
    </row>
    <row r="28" spans="1:6" ht="12.75" customHeight="1" thickBot="1">
      <c r="A28" s="117" t="s">
        <v>326</v>
      </c>
      <c r="B28" s="118" t="s">
        <v>182</v>
      </c>
      <c r="C28" s="122"/>
      <c r="D28" s="123" t="s">
        <v>261</v>
      </c>
      <c r="E28" s="120">
        <v>1421796</v>
      </c>
      <c r="F28" s="540"/>
    </row>
    <row r="29" spans="1:6" ht="15.75" customHeight="1">
      <c r="A29" s="113" t="s">
        <v>327</v>
      </c>
      <c r="B29" s="114" t="s">
        <v>328</v>
      </c>
      <c r="C29" s="115">
        <f>+C19+C24+C27+C28</f>
        <v>16865751</v>
      </c>
      <c r="D29" s="114" t="s">
        <v>329</v>
      </c>
      <c r="E29" s="116">
        <f>SUM(E19:E28)</f>
        <v>1421796</v>
      </c>
      <c r="F29" s="540"/>
    </row>
    <row r="30" spans="1:6" ht="12.75">
      <c r="A30" s="113" t="s">
        <v>330</v>
      </c>
      <c r="B30" s="124" t="s">
        <v>331</v>
      </c>
      <c r="C30" s="125">
        <f>+C18+C29</f>
        <v>105385715</v>
      </c>
      <c r="D30" s="124" t="s">
        <v>332</v>
      </c>
      <c r="E30" s="125">
        <f>+E18+E29</f>
        <v>86128963</v>
      </c>
      <c r="F30" s="540"/>
    </row>
    <row r="31" spans="1:6" ht="12.75">
      <c r="A31" s="113" t="s">
        <v>333</v>
      </c>
      <c r="B31" s="124" t="s">
        <v>334</v>
      </c>
      <c r="C31" s="125" t="str">
        <f>IF(C18-E18&lt;0,E18-C18,"-")</f>
        <v>-</v>
      </c>
      <c r="D31" s="124" t="s">
        <v>335</v>
      </c>
      <c r="E31" s="125">
        <f>IF(C18-E18&gt;0,C18-E18,"-")</f>
        <v>3812797</v>
      </c>
      <c r="F31" s="540"/>
    </row>
    <row r="32" spans="1:6" ht="12.75">
      <c r="A32" s="113" t="s">
        <v>336</v>
      </c>
      <c r="B32" s="124" t="s">
        <v>337</v>
      </c>
      <c r="C32" s="125" t="str">
        <f>IF(C18+C29-E30&lt;0,E30-(C18+C29),"-")</f>
        <v>-</v>
      </c>
      <c r="D32" s="124" t="s">
        <v>338</v>
      </c>
      <c r="E32" s="125">
        <f>IF(C18+C29-E30&gt;0,C18+C29-E30,"-")</f>
        <v>19256752</v>
      </c>
      <c r="F32" s="540"/>
    </row>
    <row r="33" spans="2:4" ht="18.75">
      <c r="B33" s="543"/>
      <c r="C33" s="543"/>
      <c r="D33" s="543"/>
    </row>
  </sheetData>
  <sheetProtection selectLockedCells="1" selectUnlockedCells="1"/>
  <mergeCells count="6">
    <mergeCell ref="B1:E1"/>
    <mergeCell ref="F1:F32"/>
    <mergeCell ref="A3:A4"/>
    <mergeCell ref="B3:C3"/>
    <mergeCell ref="D3:E3"/>
    <mergeCell ref="B33:D3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91" zoomScaleNormal="91" zoomScaleSheetLayoutView="115" zoomScalePageLayoutView="0" workbookViewId="0" topLeftCell="A1">
      <selection activeCell="E11" sqref="E11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12.75" customHeight="1">
      <c r="B1" s="539" t="s">
        <v>339</v>
      </c>
      <c r="C1" s="539"/>
      <c r="D1" s="539"/>
      <c r="E1" s="539"/>
      <c r="F1" s="540" t="str">
        <f>+CONCATENATE("2.2. melléklet a ………../",LEFT('1.1 ÖSSZEFÜGGÉSEK'!A5,4),". (……….) önkormányzati rendelethez")</f>
        <v>2.2. melléklet a ………../2017. (……….) önkormányzati rendelethez</v>
      </c>
    </row>
    <row r="2" spans="5:6" ht="13.5">
      <c r="E2" s="88" t="s">
        <v>189</v>
      </c>
      <c r="F2" s="540"/>
    </row>
    <row r="3" spans="1:6" ht="12.75" customHeight="1">
      <c r="A3" s="541" t="s">
        <v>16</v>
      </c>
      <c r="B3" s="542" t="s">
        <v>285</v>
      </c>
      <c r="C3" s="542"/>
      <c r="D3" s="541" t="s">
        <v>286</v>
      </c>
      <c r="E3" s="541"/>
      <c r="F3" s="540"/>
    </row>
    <row r="4" spans="1:6" s="92" customFormat="1" ht="24">
      <c r="A4" s="541"/>
      <c r="B4" s="89" t="s">
        <v>287</v>
      </c>
      <c r="C4" s="90" t="str">
        <f>+'2.1.sz.mell.'!C4</f>
        <v>2017. évi előirányzat</v>
      </c>
      <c r="D4" s="89" t="s">
        <v>287</v>
      </c>
      <c r="E4" s="90" t="str">
        <f>+'2.1.sz.mell.'!C4</f>
        <v>2017. évi előirányzat</v>
      </c>
      <c r="F4" s="540"/>
    </row>
    <row r="5" spans="1:6" s="92" customFormat="1" ht="12.75">
      <c r="A5" s="93" t="s">
        <v>18</v>
      </c>
      <c r="B5" s="94" t="s">
        <v>19</v>
      </c>
      <c r="C5" s="95" t="s">
        <v>20</v>
      </c>
      <c r="D5" s="94" t="s">
        <v>288</v>
      </c>
      <c r="E5" s="96" t="s">
        <v>289</v>
      </c>
      <c r="F5" s="540"/>
    </row>
    <row r="6" spans="1:6" ht="12.75" customHeight="1">
      <c r="A6" s="98" t="s">
        <v>21</v>
      </c>
      <c r="B6" s="99" t="s">
        <v>340</v>
      </c>
      <c r="C6" s="100"/>
      <c r="D6" s="99" t="s">
        <v>228</v>
      </c>
      <c r="E6" s="101">
        <v>1054670</v>
      </c>
      <c r="F6" s="540"/>
    </row>
    <row r="7" spans="1:6" ht="12.75">
      <c r="A7" s="102" t="s">
        <v>35</v>
      </c>
      <c r="B7" s="103" t="s">
        <v>341</v>
      </c>
      <c r="C7" s="104"/>
      <c r="D7" s="103" t="s">
        <v>342</v>
      </c>
      <c r="E7" s="105"/>
      <c r="F7" s="540"/>
    </row>
    <row r="8" spans="1:6" ht="12.75" customHeight="1">
      <c r="A8" s="102" t="s">
        <v>49</v>
      </c>
      <c r="B8" s="103" t="s">
        <v>343</v>
      </c>
      <c r="C8" s="104"/>
      <c r="D8" s="103" t="s">
        <v>230</v>
      </c>
      <c r="E8" s="105">
        <v>14252082</v>
      </c>
      <c r="F8" s="540"/>
    </row>
    <row r="9" spans="1:6" ht="12.75" customHeight="1">
      <c r="A9" s="102" t="s">
        <v>247</v>
      </c>
      <c r="B9" s="103" t="s">
        <v>344</v>
      </c>
      <c r="C9" s="104"/>
      <c r="D9" s="103" t="s">
        <v>345</v>
      </c>
      <c r="E9" s="105"/>
      <c r="F9" s="540"/>
    </row>
    <row r="10" spans="1:6" ht="12.75" customHeight="1">
      <c r="A10" s="102" t="s">
        <v>79</v>
      </c>
      <c r="B10" s="103" t="s">
        <v>346</v>
      </c>
      <c r="C10" s="104"/>
      <c r="D10" s="103" t="s">
        <v>232</v>
      </c>
      <c r="E10" s="72">
        <v>3950000</v>
      </c>
      <c r="F10" s="540"/>
    </row>
    <row r="11" spans="1:6" ht="12.75" customHeight="1">
      <c r="A11" s="102" t="s">
        <v>103</v>
      </c>
      <c r="B11" s="103" t="s">
        <v>347</v>
      </c>
      <c r="C11" s="107"/>
      <c r="D11" s="126"/>
      <c r="E11" s="105"/>
      <c r="F11" s="540"/>
    </row>
    <row r="12" spans="1:6" ht="12.75" customHeight="1">
      <c r="A12" s="102" t="s">
        <v>264</v>
      </c>
      <c r="B12" s="108"/>
      <c r="C12" s="104"/>
      <c r="D12" s="126"/>
      <c r="E12" s="105"/>
      <c r="F12" s="540"/>
    </row>
    <row r="13" spans="1:6" ht="12.75" customHeight="1">
      <c r="A13" s="102" t="s">
        <v>125</v>
      </c>
      <c r="B13" s="108"/>
      <c r="C13" s="104"/>
      <c r="D13" s="126"/>
      <c r="E13" s="105"/>
      <c r="F13" s="540"/>
    </row>
    <row r="14" spans="1:6" ht="12.75" customHeight="1">
      <c r="A14" s="102" t="s">
        <v>273</v>
      </c>
      <c r="B14" s="127"/>
      <c r="C14" s="107"/>
      <c r="D14" s="126"/>
      <c r="E14" s="105"/>
      <c r="F14" s="540"/>
    </row>
    <row r="15" spans="1:6" ht="12.75">
      <c r="A15" s="102" t="s">
        <v>275</v>
      </c>
      <c r="B15" s="108"/>
      <c r="C15" s="107"/>
      <c r="D15" s="126"/>
      <c r="E15" s="105"/>
      <c r="F15" s="540"/>
    </row>
    <row r="16" spans="1:6" ht="12.75" customHeight="1">
      <c r="A16" s="117" t="s">
        <v>277</v>
      </c>
      <c r="B16" s="123"/>
      <c r="C16" s="128"/>
      <c r="D16" s="118" t="s">
        <v>222</v>
      </c>
      <c r="E16" s="120"/>
      <c r="F16" s="540"/>
    </row>
    <row r="17" spans="1:6" ht="15.75" customHeight="1">
      <c r="A17" s="113" t="s">
        <v>299</v>
      </c>
      <c r="B17" s="114" t="s">
        <v>348</v>
      </c>
      <c r="C17" s="115">
        <f>+C6+C8+C9+C11+C12+C13+C14+C15+C16</f>
        <v>0</v>
      </c>
      <c r="D17" s="114" t="s">
        <v>349</v>
      </c>
      <c r="E17" s="116">
        <f>+E6+E8+E10+E11+E12+E13+E14+E15+E16</f>
        <v>19256752</v>
      </c>
      <c r="F17" s="540"/>
    </row>
    <row r="18" spans="1:6" ht="12.75" customHeight="1">
      <c r="A18" s="98" t="s">
        <v>300</v>
      </c>
      <c r="B18" s="129" t="s">
        <v>350</v>
      </c>
      <c r="C18" s="130">
        <f>+C19+C20+C21+C22+C23</f>
        <v>0</v>
      </c>
      <c r="D18" s="103" t="s">
        <v>305</v>
      </c>
      <c r="E18" s="101"/>
      <c r="F18" s="540"/>
    </row>
    <row r="19" spans="1:6" ht="12.75" customHeight="1">
      <c r="A19" s="102" t="s">
        <v>303</v>
      </c>
      <c r="B19" s="131" t="s">
        <v>351</v>
      </c>
      <c r="C19" s="104"/>
      <c r="D19" s="103" t="s">
        <v>352</v>
      </c>
      <c r="E19" s="105"/>
      <c r="F19" s="540"/>
    </row>
    <row r="20" spans="1:6" ht="12.75" customHeight="1">
      <c r="A20" s="98" t="s">
        <v>306</v>
      </c>
      <c r="B20" s="131" t="s">
        <v>353</v>
      </c>
      <c r="C20" s="104"/>
      <c r="D20" s="103" t="s">
        <v>311</v>
      </c>
      <c r="E20" s="105"/>
      <c r="F20" s="540"/>
    </row>
    <row r="21" spans="1:6" ht="12.75" customHeight="1">
      <c r="A21" s="102" t="s">
        <v>309</v>
      </c>
      <c r="B21" s="131" t="s">
        <v>354</v>
      </c>
      <c r="C21" s="104"/>
      <c r="D21" s="103" t="s">
        <v>314</v>
      </c>
      <c r="E21" s="105"/>
      <c r="F21" s="540"/>
    </row>
    <row r="22" spans="1:6" ht="12.75" customHeight="1">
      <c r="A22" s="98" t="s">
        <v>312</v>
      </c>
      <c r="B22" s="131" t="s">
        <v>355</v>
      </c>
      <c r="C22" s="104"/>
      <c r="D22" s="118" t="s">
        <v>317</v>
      </c>
      <c r="E22" s="105"/>
      <c r="F22" s="540"/>
    </row>
    <row r="23" spans="1:6" ht="12.75" customHeight="1">
      <c r="A23" s="102" t="s">
        <v>315</v>
      </c>
      <c r="B23" s="132" t="s">
        <v>356</v>
      </c>
      <c r="C23" s="104"/>
      <c r="D23" s="103" t="s">
        <v>357</v>
      </c>
      <c r="E23" s="105"/>
      <c r="F23" s="540"/>
    </row>
    <row r="24" spans="1:6" ht="12.75" customHeight="1">
      <c r="A24" s="98" t="s">
        <v>318</v>
      </c>
      <c r="B24" s="133" t="s">
        <v>358</v>
      </c>
      <c r="C24" s="121">
        <f>+C25+C26+C27+C28+C29</f>
        <v>0</v>
      </c>
      <c r="D24" s="99" t="s">
        <v>359</v>
      </c>
      <c r="E24" s="105"/>
      <c r="F24" s="540"/>
    </row>
    <row r="25" spans="1:6" ht="12.75" customHeight="1">
      <c r="A25" s="102" t="s">
        <v>321</v>
      </c>
      <c r="B25" s="132" t="s">
        <v>360</v>
      </c>
      <c r="C25" s="104"/>
      <c r="D25" s="99" t="s">
        <v>263</v>
      </c>
      <c r="E25" s="105"/>
      <c r="F25" s="540"/>
    </row>
    <row r="26" spans="1:6" ht="12.75" customHeight="1">
      <c r="A26" s="98" t="s">
        <v>323</v>
      </c>
      <c r="B26" s="132" t="s">
        <v>361</v>
      </c>
      <c r="C26" s="104"/>
      <c r="D26" s="134"/>
      <c r="E26" s="105"/>
      <c r="F26" s="540"/>
    </row>
    <row r="27" spans="1:6" ht="12.75" customHeight="1">
      <c r="A27" s="102" t="s">
        <v>325</v>
      </c>
      <c r="B27" s="131" t="s">
        <v>362</v>
      </c>
      <c r="C27" s="104"/>
      <c r="D27" s="134"/>
      <c r="E27" s="105"/>
      <c r="F27" s="540"/>
    </row>
    <row r="28" spans="1:6" ht="12.75" customHeight="1">
      <c r="A28" s="98" t="s">
        <v>326</v>
      </c>
      <c r="B28" s="135" t="s">
        <v>363</v>
      </c>
      <c r="C28" s="104"/>
      <c r="D28" s="108"/>
      <c r="E28" s="105"/>
      <c r="F28" s="540"/>
    </row>
    <row r="29" spans="1:6" ht="12.75" customHeight="1">
      <c r="A29" s="102" t="s">
        <v>327</v>
      </c>
      <c r="B29" s="136" t="s">
        <v>364</v>
      </c>
      <c r="C29" s="104"/>
      <c r="D29" s="134"/>
      <c r="E29" s="105"/>
      <c r="F29" s="540"/>
    </row>
    <row r="30" spans="1:6" ht="21.75" customHeight="1">
      <c r="A30" s="113" t="s">
        <v>330</v>
      </c>
      <c r="B30" s="114" t="s">
        <v>365</v>
      </c>
      <c r="C30" s="115">
        <f>+C18+C24</f>
        <v>0</v>
      </c>
      <c r="D30" s="114" t="s">
        <v>366</v>
      </c>
      <c r="E30" s="116">
        <f>SUM(E18:E29)</f>
        <v>0</v>
      </c>
      <c r="F30" s="540"/>
    </row>
    <row r="31" spans="1:6" ht="12.75">
      <c r="A31" s="113" t="s">
        <v>333</v>
      </c>
      <c r="B31" s="124" t="s">
        <v>367</v>
      </c>
      <c r="C31" s="125">
        <f>+C17+C30</f>
        <v>0</v>
      </c>
      <c r="D31" s="124" t="s">
        <v>368</v>
      </c>
      <c r="E31" s="125">
        <f>+E17+E30</f>
        <v>19256752</v>
      </c>
      <c r="F31" s="540"/>
    </row>
    <row r="32" spans="1:6" ht="12.75">
      <c r="A32" s="113" t="s">
        <v>336</v>
      </c>
      <c r="B32" s="124" t="s">
        <v>334</v>
      </c>
      <c r="C32" s="125"/>
      <c r="D32" s="124" t="s">
        <v>335</v>
      </c>
      <c r="E32" s="125"/>
      <c r="F32" s="540"/>
    </row>
    <row r="33" spans="1:6" ht="12.75">
      <c r="A33" s="113" t="s">
        <v>369</v>
      </c>
      <c r="B33" s="124" t="s">
        <v>337</v>
      </c>
      <c r="C33" s="125" t="str">
        <f>IF(C17+C30-E26&lt;0,E26-(C17+C30),"-")</f>
        <v>-</v>
      </c>
      <c r="D33" s="124" t="s">
        <v>338</v>
      </c>
      <c r="E33" s="125" t="str">
        <f>IF(C17+C30-E26&gt;0,C17+C30-E26,"-")</f>
        <v>-</v>
      </c>
      <c r="F33" s="540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view="pageLayout" zoomScaleNormal="150" workbookViewId="0" topLeftCell="A1">
      <selection activeCell="E8" sqref="E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0</v>
      </c>
      <c r="E1" s="138" t="s">
        <v>370</v>
      </c>
    </row>
    <row r="3" spans="1:5" ht="12.75">
      <c r="A3" s="1"/>
      <c r="B3" s="139"/>
      <c r="C3" s="1"/>
      <c r="D3" s="140"/>
      <c r="E3" s="139"/>
    </row>
    <row r="4" spans="1:5" ht="15.75">
      <c r="A4" s="2" t="str">
        <f>+'1.1 ÖSSZEFÜGGÉSEK'!A5</f>
        <v>2017. évi előirányzat BEVÉTELEK</v>
      </c>
      <c r="B4" s="141"/>
      <c r="C4" s="3"/>
      <c r="D4" s="140"/>
      <c r="E4" s="139"/>
    </row>
    <row r="5" spans="1:5" ht="12.75">
      <c r="A5" s="1"/>
      <c r="B5" s="139"/>
      <c r="C5" s="1"/>
      <c r="D5" s="140"/>
      <c r="E5" s="139"/>
    </row>
    <row r="6" spans="1:5" ht="12.75">
      <c r="A6" s="1" t="s">
        <v>1</v>
      </c>
      <c r="B6" s="139">
        <f>+'1.3.sz.mell.köt.'!C62</f>
        <v>88519964</v>
      </c>
      <c r="C6" s="1" t="s">
        <v>2</v>
      </c>
      <c r="D6" s="140">
        <f>+'2.1.sz.mell.'!C18+'2.2.sz.mell  '!C17</f>
        <v>88519964</v>
      </c>
      <c r="E6" s="139">
        <f aca="true" t="shared" si="0" ref="E6:E15">+B6-D6</f>
        <v>0</v>
      </c>
    </row>
    <row r="7" spans="1:5" ht="12.75">
      <c r="A7" s="1" t="s">
        <v>3</v>
      </c>
      <c r="B7" s="139">
        <f>+'1.3.sz.mell.köt.'!C86</f>
        <v>16865751</v>
      </c>
      <c r="C7" s="1" t="s">
        <v>4</v>
      </c>
      <c r="D7" s="140">
        <f>+'2.1.sz.mell.'!C29+'2.2.sz.mell  '!C30</f>
        <v>16865751</v>
      </c>
      <c r="E7" s="139">
        <f t="shared" si="0"/>
        <v>0</v>
      </c>
    </row>
    <row r="8" spans="1:5" ht="12.75">
      <c r="A8" s="1" t="s">
        <v>5</v>
      </c>
      <c r="B8" s="139">
        <f>+'1.3.sz.mell.köt.'!C87</f>
        <v>105385715</v>
      </c>
      <c r="C8" s="1" t="s">
        <v>6</v>
      </c>
      <c r="D8" s="140">
        <f>+'2.1.sz.mell.'!C30+'2.2.sz.mell  '!C31</f>
        <v>105385715</v>
      </c>
      <c r="E8" s="139">
        <f t="shared" si="0"/>
        <v>0</v>
      </c>
    </row>
    <row r="9" spans="1:5" ht="12.75">
      <c r="A9" s="1"/>
      <c r="B9" s="139"/>
      <c r="C9" s="1"/>
      <c r="D9" s="140"/>
      <c r="E9" s="139"/>
    </row>
    <row r="10" spans="1:5" ht="12.75">
      <c r="A10" s="1"/>
      <c r="B10" s="139"/>
      <c r="C10" s="1"/>
      <c r="D10" s="140"/>
      <c r="E10" s="139"/>
    </row>
    <row r="11" spans="1:5" ht="15.75">
      <c r="A11" s="2" t="str">
        <f>+'1.1 ÖSSZEFÜGGÉSEK'!A12</f>
        <v>2017. évi előirányzat KIADÁSOK</v>
      </c>
      <c r="B11" s="141"/>
      <c r="C11" s="3"/>
      <c r="D11" s="140"/>
      <c r="E11" s="139"/>
    </row>
    <row r="12" spans="1:5" ht="12.75">
      <c r="A12" s="1"/>
      <c r="B12" s="139"/>
      <c r="C12" s="1"/>
      <c r="D12" s="140"/>
      <c r="E12" s="139"/>
    </row>
    <row r="13" spans="1:5" ht="12.75">
      <c r="A13" s="1" t="s">
        <v>7</v>
      </c>
      <c r="B13" s="139">
        <f>+'1.3.sz.mell.köt.'!C128</f>
        <v>103963919</v>
      </c>
      <c r="C13" s="1" t="s">
        <v>8</v>
      </c>
      <c r="D13" s="140">
        <f>+'2.1.sz.mell.'!E18+'2.2.sz.mell  '!E17</f>
        <v>103963919</v>
      </c>
      <c r="E13" s="139">
        <f t="shared" si="0"/>
        <v>0</v>
      </c>
    </row>
    <row r="14" spans="1:5" ht="12.75">
      <c r="A14" s="1" t="s">
        <v>9</v>
      </c>
      <c r="B14" s="139">
        <f>+'1.3.sz.mell.köt.'!C153</f>
        <v>1421796</v>
      </c>
      <c r="C14" s="1" t="s">
        <v>10</v>
      </c>
      <c r="D14" s="140">
        <f>+'2.1.sz.mell.'!E29+'2.2.sz.mell  '!E30</f>
        <v>1421796</v>
      </c>
      <c r="E14" s="139">
        <f t="shared" si="0"/>
        <v>0</v>
      </c>
    </row>
    <row r="15" spans="1:5" ht="12.75">
      <c r="A15" s="1" t="s">
        <v>11</v>
      </c>
      <c r="B15" s="139">
        <f>+'1.3.sz.mell.köt.'!C154</f>
        <v>105385715</v>
      </c>
      <c r="C15" s="1" t="s">
        <v>12</v>
      </c>
      <c r="D15" s="140">
        <f>+'2.1.sz.mell.'!E30+'2.2.sz.mell  '!E31</f>
        <v>105385715</v>
      </c>
      <c r="E15" s="139">
        <f t="shared" si="0"/>
        <v>0</v>
      </c>
    </row>
    <row r="16" spans="1:5" ht="12.75">
      <c r="A16" s="142"/>
      <c r="B16" s="142"/>
      <c r="C16" s="1"/>
      <c r="D16" s="140"/>
      <c r="E16" s="143"/>
    </row>
    <row r="17" spans="1:5" ht="12.75">
      <c r="A17" s="142"/>
      <c r="B17" s="142"/>
      <c r="C17" s="142"/>
      <c r="D17" s="142"/>
      <c r="E17" s="142"/>
    </row>
    <row r="18" spans="1:5" ht="12.75">
      <c r="A18" s="142"/>
      <c r="B18" s="142"/>
      <c r="C18" s="142"/>
      <c r="D18" s="142"/>
      <c r="E18" s="142"/>
    </row>
    <row r="19" spans="1:5" ht="12.75">
      <c r="A19" s="142"/>
      <c r="B19" s="142"/>
      <c r="C19" s="142"/>
      <c r="D19" s="142"/>
      <c r="E19" s="142"/>
    </row>
  </sheetData>
  <sheetProtection sheet="1" objects="1" scenarios="1"/>
  <conditionalFormatting sqref="E3:E15">
    <cfRule type="cellIs" priority="1" dxfId="3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view="pageLayout" zoomScaleNormal="150" workbookViewId="0" topLeftCell="A1">
      <selection activeCell="A2" sqref="A2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33" customHeight="1">
      <c r="A1" s="544" t="s">
        <v>582</v>
      </c>
      <c r="B1" s="544"/>
      <c r="C1" s="544"/>
      <c r="D1" s="544"/>
      <c r="E1" s="544"/>
      <c r="F1" s="544"/>
    </row>
    <row r="2" spans="1:7" ht="15.75" customHeight="1">
      <c r="A2" s="145"/>
      <c r="B2" s="145"/>
      <c r="C2" s="545"/>
      <c r="D2" s="545"/>
      <c r="E2" s="546" t="s">
        <v>189</v>
      </c>
      <c r="F2" s="546"/>
      <c r="G2" s="146"/>
    </row>
    <row r="3" spans="1:6" ht="63" customHeight="1">
      <c r="A3" s="547" t="s">
        <v>371</v>
      </c>
      <c r="B3" s="548" t="s">
        <v>372</v>
      </c>
      <c r="C3" s="549" t="s">
        <v>373</v>
      </c>
      <c r="D3" s="549"/>
      <c r="E3" s="549"/>
      <c r="F3" s="550" t="s">
        <v>374</v>
      </c>
    </row>
    <row r="4" spans="1:6" ht="15">
      <c r="A4" s="547"/>
      <c r="B4" s="548"/>
      <c r="C4" s="147">
        <f>+LEFT('1.1 ÖSSZEFÜGGÉSEK'!A5,4)+1</f>
        <v>2018</v>
      </c>
      <c r="D4" s="147">
        <f>+C4+1</f>
        <v>2019</v>
      </c>
      <c r="E4" s="147">
        <f>+D4+1</f>
        <v>2020</v>
      </c>
      <c r="F4" s="550"/>
    </row>
    <row r="5" spans="1:6" ht="15">
      <c r="A5" s="148" t="s">
        <v>18</v>
      </c>
      <c r="B5" s="149" t="s">
        <v>19</v>
      </c>
      <c r="C5" s="149" t="s">
        <v>20</v>
      </c>
      <c r="D5" s="149" t="s">
        <v>288</v>
      </c>
      <c r="E5" s="149" t="s">
        <v>289</v>
      </c>
      <c r="F5" s="150" t="s">
        <v>375</v>
      </c>
    </row>
    <row r="6" spans="1:6" ht="15">
      <c r="A6" s="151" t="s">
        <v>21</v>
      </c>
      <c r="B6" s="152"/>
      <c r="C6" s="153"/>
      <c r="D6" s="153"/>
      <c r="E6" s="153"/>
      <c r="F6" s="154">
        <f>SUM(C6:E6)</f>
        <v>0</v>
      </c>
    </row>
    <row r="7" spans="1:6" ht="15">
      <c r="A7" s="155" t="s">
        <v>35</v>
      </c>
      <c r="B7" s="156"/>
      <c r="C7" s="157"/>
      <c r="D7" s="157"/>
      <c r="E7" s="157"/>
      <c r="F7" s="158">
        <f>SUM(C7:E7)</f>
        <v>0</v>
      </c>
    </row>
    <row r="8" spans="1:6" ht="15">
      <c r="A8" s="155" t="s">
        <v>49</v>
      </c>
      <c r="B8" s="156"/>
      <c r="C8" s="157"/>
      <c r="D8" s="157"/>
      <c r="E8" s="157"/>
      <c r="F8" s="158">
        <f>SUM(C8:E8)</f>
        <v>0</v>
      </c>
    </row>
    <row r="9" spans="1:6" ht="15">
      <c r="A9" s="155" t="s">
        <v>247</v>
      </c>
      <c r="B9" s="156"/>
      <c r="C9" s="157"/>
      <c r="D9" s="157"/>
      <c r="E9" s="157"/>
      <c r="F9" s="158">
        <f>SUM(C9:E9)</f>
        <v>0</v>
      </c>
    </row>
    <row r="10" spans="1:6" ht="15">
      <c r="A10" s="159" t="s">
        <v>79</v>
      </c>
      <c r="B10" s="160"/>
      <c r="C10" s="161"/>
      <c r="D10" s="161"/>
      <c r="E10" s="161"/>
      <c r="F10" s="158">
        <f>SUM(C10:E10)</f>
        <v>0</v>
      </c>
    </row>
    <row r="11" spans="1:6" s="166" customFormat="1" ht="14.25">
      <c r="A11" s="162" t="s">
        <v>103</v>
      </c>
      <c r="B11" s="163" t="s">
        <v>376</v>
      </c>
      <c r="C11" s="164">
        <f>SUM(C6:C10)</f>
        <v>0</v>
      </c>
      <c r="D11" s="164">
        <f>SUM(D6:D10)</f>
        <v>0</v>
      </c>
      <c r="E11" s="164">
        <f>SUM(E6:E10)</f>
        <v>0</v>
      </c>
      <c r="F11" s="165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...../2017.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view="pageLayout" zoomScaleNormal="150" workbookViewId="0" topLeftCell="A1">
      <selection activeCell="C6" sqref="C6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33" customHeight="1">
      <c r="A1" s="544" t="s">
        <v>583</v>
      </c>
      <c r="B1" s="544"/>
      <c r="C1" s="544"/>
    </row>
    <row r="2" spans="1:4" ht="15.75" customHeight="1">
      <c r="A2" s="145"/>
      <c r="B2" s="145"/>
      <c r="C2" s="167" t="s">
        <v>189</v>
      </c>
      <c r="D2" s="146"/>
    </row>
    <row r="3" spans="1:3" ht="26.25" customHeight="1">
      <c r="A3" s="168" t="s">
        <v>371</v>
      </c>
      <c r="B3" s="169" t="s">
        <v>377</v>
      </c>
      <c r="C3" s="170" t="str">
        <f>+'1.3.sz.mell.köt.'!C3</f>
        <v>2017. évi előirányzat</v>
      </c>
    </row>
    <row r="4" spans="1:3" ht="15">
      <c r="A4" s="171" t="s">
        <v>18</v>
      </c>
      <c r="B4" s="172" t="s">
        <v>19</v>
      </c>
      <c r="C4" s="173" t="s">
        <v>20</v>
      </c>
    </row>
    <row r="5" spans="1:3" ht="15">
      <c r="A5" s="174" t="s">
        <v>21</v>
      </c>
      <c r="B5" s="175" t="s">
        <v>378</v>
      </c>
      <c r="C5" s="176">
        <v>32005000</v>
      </c>
    </row>
    <row r="6" spans="1:3" ht="24.75">
      <c r="A6" s="177" t="s">
        <v>35</v>
      </c>
      <c r="B6" s="178" t="s">
        <v>379</v>
      </c>
      <c r="C6" s="179"/>
    </row>
    <row r="7" spans="1:3" ht="15">
      <c r="A7" s="177" t="s">
        <v>49</v>
      </c>
      <c r="B7" s="180" t="s">
        <v>380</v>
      </c>
      <c r="C7" s="179"/>
    </row>
    <row r="8" spans="1:3" ht="24.75">
      <c r="A8" s="177" t="s">
        <v>247</v>
      </c>
      <c r="B8" s="180" t="s">
        <v>381</v>
      </c>
      <c r="C8" s="179"/>
    </row>
    <row r="9" spans="1:3" ht="15">
      <c r="A9" s="181" t="s">
        <v>79</v>
      </c>
      <c r="B9" s="180" t="s">
        <v>382</v>
      </c>
      <c r="C9" s="182"/>
    </row>
    <row r="10" spans="1:3" ht="15">
      <c r="A10" s="177" t="s">
        <v>103</v>
      </c>
      <c r="B10" s="183" t="s">
        <v>383</v>
      </c>
      <c r="C10" s="179"/>
    </row>
    <row r="11" spans="1:3" ht="15">
      <c r="A11" s="551" t="s">
        <v>384</v>
      </c>
      <c r="B11" s="551"/>
      <c r="C11" s="184">
        <f>SUM(C5:C10)</f>
        <v>32005000</v>
      </c>
    </row>
    <row r="12" spans="1:3" ht="23.25" customHeight="1">
      <c r="A12" s="552" t="s">
        <v>385</v>
      </c>
      <c r="B12" s="552"/>
      <c r="C12" s="55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4. melléklet a ...../2017. (....)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felhasználó</cp:lastModifiedBy>
  <cp:lastPrinted>2017-02-14T14:06:09Z</cp:lastPrinted>
  <dcterms:created xsi:type="dcterms:W3CDTF">2016-02-11T11:58:51Z</dcterms:created>
  <dcterms:modified xsi:type="dcterms:W3CDTF">2017-03-13T14:16:44Z</dcterms:modified>
  <cp:category/>
  <cp:version/>
  <cp:contentType/>
  <cp:contentStatus/>
</cp:coreProperties>
</file>